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7170" activeTab="1"/>
  </bookViews>
  <sheets>
    <sheet name="B06" sheetId="1" r:id="rId1"/>
    <sheet name="B07" sheetId="2" r:id="rId2"/>
    <sheet name="Sheet3" sheetId="3" r:id="rId3"/>
  </sheets>
  <externalReferences>
    <externalReference r:id="rId6"/>
  </externalReferences>
  <definedNames>
    <definedName name="_xlnm._FilterDatabase" localSheetId="0" hidden="1">'B06'!$A$1:$A$93</definedName>
    <definedName name="_xlnm._FilterDatabase" localSheetId="1" hidden="1">'B07'!$A$1:$A$101</definedName>
    <definedName name="_xlnm.Print_Area" localSheetId="0">'B06'!$A$1:$U$95</definedName>
    <definedName name="_xlnm.Print_Area" localSheetId="1">'B07'!$A$1:$T$95</definedName>
  </definedNames>
  <calcPr fullCalcOnLoad="1"/>
</workbook>
</file>

<file path=xl/sharedStrings.xml><?xml version="1.0" encoding="utf-8"?>
<sst xmlns="http://schemas.openxmlformats.org/spreadsheetml/2006/main" count="298" uniqueCount="163">
  <si>
    <t>Biểu số: 06/TK-THA</t>
  </si>
  <si>
    <t xml:space="preserve">   KẾT QUẢ THI HÀNH ÁN DÂN SỰ TÍNH BẰNG VIỆC </t>
  </si>
  <si>
    <t xml:space="preserve">Đơn vị  báo cáo: </t>
  </si>
  <si>
    <t>Ban hành theo TT số: 08/2015/TT-BTP</t>
  </si>
  <si>
    <t xml:space="preserve">CHIA THEO CƠ QUAN THI HÀNH ÁN VÀ CHẤP HÀNH VIÊN </t>
  </si>
  <si>
    <t>ngày 26 tháng 6 năm 2015</t>
  </si>
  <si>
    <r>
      <t xml:space="preserve">Đơn vị nhận báo cáo: </t>
    </r>
    <r>
      <rPr>
        <b/>
        <sz val="11"/>
        <rFont val="Times New Roman"/>
        <family val="1"/>
      </rPr>
      <t>Tổng cục</t>
    </r>
  </si>
  <si>
    <t>Ngày nhận báo cáo:……/….…/……………</t>
  </si>
  <si>
    <t>Thi hành án dân sự</t>
  </si>
  <si>
    <t xml:space="preserve">                                   Đơn vị tính: Việc</t>
  </si>
  <si>
    <t>Tên đơn vị</t>
  </si>
  <si>
    <t>Tổng số thụ lý</t>
  </si>
  <si>
    <t>Ủy thác thi hành án</t>
  </si>
  <si>
    <t>Cục THADS  rút lên thi hành</t>
  </si>
  <si>
    <t>Tổng số phải thi hành</t>
  </si>
  <si>
    <t xml:space="preserve">
Tổng số chuyển
kỳ sau</t>
  </si>
  <si>
    <t>Tỷ lệ (xong + đình chỉ)/ Có điều kiện</t>
  </si>
  <si>
    <t xml:space="preserve">Tổng số
</t>
  </si>
  <si>
    <t>Chia ra:</t>
  </si>
  <si>
    <t>Có điều kiện thi hành</t>
  </si>
  <si>
    <t>Chưa có điều kiện thi hành</t>
  </si>
  <si>
    <t>Năm trước
chuyển sang</t>
  </si>
  <si>
    <t xml:space="preserve">Mới
thụ lý
</t>
  </si>
  <si>
    <t>Tổng số có điều kiện thi hành</t>
  </si>
  <si>
    <t>Thi hành
xong</t>
  </si>
  <si>
    <t>Đình chỉ
thi hành án</t>
  </si>
  <si>
    <t>Đang thi hành</t>
  </si>
  <si>
    <t>Hoãn
thi hành án</t>
  </si>
  <si>
    <t>Tạm đình chỉ thi hành án</t>
  </si>
  <si>
    <t>Tạm dừng THA để GQKN</t>
  </si>
  <si>
    <t>Trường hợp khác</t>
  </si>
  <si>
    <t>A</t>
  </si>
  <si>
    <t>Tổng số</t>
  </si>
  <si>
    <t>Cục Thi hành án DS</t>
  </si>
  <si>
    <t>1</t>
  </si>
  <si>
    <t>2</t>
  </si>
  <si>
    <t>Giáp Hoàng Cự</t>
  </si>
  <si>
    <t>3</t>
  </si>
  <si>
    <t>Nguyễn Thị Lan</t>
  </si>
  <si>
    <t>4</t>
  </si>
  <si>
    <t>5</t>
  </si>
  <si>
    <t>6</t>
  </si>
  <si>
    <t>Nguyễn Tuấn Lại</t>
  </si>
  <si>
    <t>7</t>
  </si>
  <si>
    <t>Nguyễn Minh Hoàng</t>
  </si>
  <si>
    <t>8</t>
  </si>
  <si>
    <t>Phạm Hải Vân</t>
  </si>
  <si>
    <t>9</t>
  </si>
  <si>
    <t>Dương Văn Phúc</t>
  </si>
  <si>
    <t>10</t>
  </si>
  <si>
    <t>Nguyễn T.N.T.Bình</t>
  </si>
  <si>
    <t>Lê Thị Hoàn</t>
  </si>
  <si>
    <t>Nguyễn Văn Thơm</t>
  </si>
  <si>
    <t>B</t>
  </si>
  <si>
    <t>Chi cục các huyện, TP</t>
  </si>
  <si>
    <t>I</t>
  </si>
  <si>
    <t>Thành phố</t>
  </si>
  <si>
    <t>Dương Văn Cường</t>
  </si>
  <si>
    <t>Phạm Nguyễn Kiên</t>
  </si>
  <si>
    <t>Phan Thị Việt Hà</t>
  </si>
  <si>
    <t>Nguyễn Thị Liên</t>
  </si>
  <si>
    <t>Lưu Ngọc Hùng</t>
  </si>
  <si>
    <t>Hà Thị Thái</t>
  </si>
  <si>
    <t>Vũ Ngọc Tùng</t>
  </si>
  <si>
    <t>Nguyễn Thành Bắc</t>
  </si>
  <si>
    <t>II</t>
  </si>
  <si>
    <t xml:space="preserve"> Lạng Giang</t>
  </si>
  <si>
    <t>Nguyễn Thế Hùng</t>
  </si>
  <si>
    <t>Nguyễn Hữu Lợi</t>
  </si>
  <si>
    <t>Nguyễn Thị Bốn</t>
  </si>
  <si>
    <t>Phùng Văn Mười</t>
  </si>
  <si>
    <t>Nguyễn Thị Dịu</t>
  </si>
  <si>
    <t>III</t>
  </si>
  <si>
    <t>Hiệp Hòa</t>
  </si>
  <si>
    <t>Lê Việt Quang</t>
  </si>
  <si>
    <t>Trần Trường Sơn</t>
  </si>
  <si>
    <t>Ngô Văn Dũng</t>
  </si>
  <si>
    <t>IV</t>
  </si>
  <si>
    <t>Sơn Động</t>
  </si>
  <si>
    <t>V</t>
  </si>
  <si>
    <t>Lục Nam</t>
  </si>
  <si>
    <t>Nguyễn Duy Tập</t>
  </si>
  <si>
    <t>Đoàn Văn Huê</t>
  </si>
  <si>
    <t>Bùi Thị Hiền</t>
  </si>
  <si>
    <t>VI</t>
  </si>
  <si>
    <t>Yên Thế</t>
  </si>
  <si>
    <t>VII</t>
  </si>
  <si>
    <t>Yên Dũng</t>
  </si>
  <si>
    <t>Nguyễn Thị Thủy Khơi</t>
  </si>
  <si>
    <t>Nguyễn Văn Giới</t>
  </si>
  <si>
    <t>Nguyễn Thành Long</t>
  </si>
  <si>
    <t>Nguyễn Thị Phi Điệp</t>
  </si>
  <si>
    <t>VIII</t>
  </si>
  <si>
    <t>Việt Yên</t>
  </si>
  <si>
    <t>Đỗ Văn Ngà</t>
  </si>
  <si>
    <t>Hoàng Công Đức</t>
  </si>
  <si>
    <t>Nguyễn Văn Trường</t>
  </si>
  <si>
    <t>Nguyễn Thành Lợi</t>
  </si>
  <si>
    <t>Trần Thế Tam</t>
  </si>
  <si>
    <t>Trần Văn Lâm</t>
  </si>
  <si>
    <t>IX</t>
  </si>
  <si>
    <t>Lục Ngạn</t>
  </si>
  <si>
    <t>X</t>
  </si>
  <si>
    <t>Tân Yên</t>
  </si>
  <si>
    <t>Giáp Văn Bền</t>
  </si>
  <si>
    <t>Nguyễn Văn Khởi</t>
  </si>
  <si>
    <t>Đoàn Minh Anh</t>
  </si>
  <si>
    <t xml:space="preserve">    NGƯỜI LẬP BIỂU</t>
  </si>
  <si>
    <t>Biểu số: 07/TK-THA</t>
  </si>
  <si>
    <t xml:space="preserve">   KẾT QUẢ THI HÀNH ÁN DÂN SỰ TÍNH BẰNG TIỀN </t>
  </si>
  <si>
    <t>Đơn vị  báo cáo…...………..</t>
  </si>
  <si>
    <t>Cục THADS tỉnh Bắc Giang</t>
  </si>
  <si>
    <t>Đơn vị nhận báo cáo….....…..</t>
  </si>
  <si>
    <t>Tổng cục THADS-BTP Hà Nội</t>
  </si>
  <si>
    <t>Đơn vị tính: 1.000 VN đồng</t>
  </si>
  <si>
    <t>Tỷ lệ: 
( %) (xong  + đình chỉ+ giảm)/ Có điều kiện * 100%</t>
  </si>
  <si>
    <t>Chưa có điều
 kiện hành</t>
  </si>
  <si>
    <t>Giảm thi hành án</t>
  </si>
  <si>
    <t>Vi Văn Lưu</t>
  </si>
  <si>
    <t>Nguyễn Mạnh Chiến</t>
  </si>
  <si>
    <t>Thân Văn Tuấn</t>
  </si>
  <si>
    <t>Phạm Văn Tám</t>
  </si>
  <si>
    <t>Nguyễn Thành Phương</t>
  </si>
  <si>
    <t>Nguyễn Thị Công Mừng</t>
  </si>
  <si>
    <t>Trần Thị Loan</t>
  </si>
  <si>
    <t>Vũ Hoàng Phúc Hưng</t>
  </si>
  <si>
    <t>Nguyễn Thúy Hằng</t>
  </si>
  <si>
    <t>11</t>
  </si>
  <si>
    <t>Phạm Văn Thái</t>
  </si>
  <si>
    <t>Thăng Xuân Lâm</t>
  </si>
  <si>
    <t>Nguyễn Thị Thu Thủy</t>
  </si>
  <si>
    <t>Ktra tồn</t>
  </si>
  <si>
    <t>Nguyễn Thị Bích Tần</t>
  </si>
  <si>
    <t>Hoàng T. Thu Trang</t>
  </si>
  <si>
    <t>Vi Thị Hải Lý</t>
  </si>
  <si>
    <t>Hoàng Thị Thu Trang</t>
  </si>
  <si>
    <t>Trần Huy Biên</t>
  </si>
  <si>
    <t>Số chưa có điều kiện chuyển sổ theo dõi riêng</t>
  </si>
  <si>
    <t>Bạch Văn Huân</t>
  </si>
  <si>
    <t>Phạm Phương Hiền</t>
  </si>
  <si>
    <t>Nguyễn Thanh Liêm</t>
  </si>
  <si>
    <t>Giáp Hoàng Phú</t>
  </si>
  <si>
    <t>Nguyễn Thanh Tùng</t>
  </si>
  <si>
    <t>Dương Văn Thanh</t>
  </si>
  <si>
    <t>Trần Minh Trọng</t>
  </si>
  <si>
    <t xml:space="preserve">Đoàn Minh Anh </t>
  </si>
  <si>
    <t>Nguyễn T.Thu Thủy</t>
  </si>
  <si>
    <t xml:space="preserve">CỤC TRƯỞNG 
</t>
  </si>
  <si>
    <t xml:space="preserve">CỤC TRƯỞNG
</t>
  </si>
  <si>
    <t>02 tháng / năm 2020</t>
  </si>
  <si>
    <t>Bắc Giang, ngày 02 tháng 12 năm 2019</t>
  </si>
  <si>
    <t>Số hoãn theo Điểm C khoản 1 Điều 48</t>
  </si>
  <si>
    <t>75,5</t>
  </si>
  <si>
    <t>55,7</t>
  </si>
  <si>
    <t>51,4</t>
  </si>
  <si>
    <t>54,3</t>
  </si>
  <si>
    <t>75,9</t>
  </si>
  <si>
    <t>22</t>
  </si>
  <si>
    <t>3,9</t>
  </si>
  <si>
    <t>20,3</t>
  </si>
  <si>
    <t>0</t>
  </si>
  <si>
    <t>04 tháng/ năm 2020</t>
  </si>
  <si>
    <t>Bắc Giang, ngày 03 tháng 02 năm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</si>
</sst>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d\,\ yyyy"/>
    <numFmt numFmtId="166" formatCode="[$-409]h:mm:ss\ AM/PM"/>
    <numFmt numFmtId="167" formatCode="0.0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0.0%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6"/>
      <color indexed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3"/>
      <color indexed="12"/>
      <name val="Times New Roman"/>
      <family val="1"/>
    </font>
    <font>
      <b/>
      <sz val="13"/>
      <color indexed="12"/>
      <name val="Times New Roman"/>
      <family val="1"/>
    </font>
    <font>
      <b/>
      <i/>
      <sz val="13"/>
      <color indexed="12"/>
      <name val="Times New Roman"/>
      <family val="1"/>
    </font>
    <font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0"/>
      <color indexed="12"/>
      <name val="Arial"/>
      <family val="2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5"/>
      <name val="Arial"/>
      <family val="2"/>
    </font>
    <font>
      <sz val="8"/>
      <name val="Calibri"/>
      <family val="2"/>
    </font>
    <font>
      <i/>
      <sz val="10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b/>
      <sz val="5"/>
      <name val="Arial"/>
      <family val="2"/>
    </font>
    <font>
      <sz val="8"/>
      <name val="Arial"/>
      <family val="2"/>
    </font>
    <font>
      <b/>
      <i/>
      <sz val="8"/>
      <name val="Times New Roman"/>
      <family val="1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dotted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dotted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tted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tted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1" fillId="32" borderId="7" applyNumberFormat="0" applyFont="0" applyAlignment="0" applyProtection="0"/>
    <xf numFmtId="0" fontId="67" fillId="27" borderId="8" applyNumberFormat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80">
    <xf numFmtId="0" fontId="0" fillId="0" borderId="0" xfId="0" applyFont="1" applyAlignment="1">
      <alignment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64" fontId="15" fillId="33" borderId="11" xfId="42" applyNumberFormat="1" applyFont="1" applyFill="1" applyBorder="1" applyAlignment="1" applyProtection="1">
      <alignment horizontal="center" vertical="center"/>
      <protection/>
    </xf>
    <xf numFmtId="164" fontId="13" fillId="33" borderId="12" xfId="42" applyNumberFormat="1" applyFont="1" applyFill="1" applyBorder="1" applyAlignment="1" applyProtection="1">
      <alignment horizontal="center" vertical="center"/>
      <protection/>
    </xf>
    <xf numFmtId="164" fontId="16" fillId="33" borderId="11" xfId="42" applyNumberFormat="1" applyFont="1" applyFill="1" applyBorder="1" applyAlignment="1" applyProtection="1">
      <alignment horizontal="center" vertical="center"/>
      <protection/>
    </xf>
    <xf numFmtId="164" fontId="15" fillId="33" borderId="13" xfId="42" applyNumberFormat="1" applyFont="1" applyFill="1" applyBorder="1" applyAlignment="1" applyProtection="1">
      <alignment horizontal="center" vertical="center"/>
      <protection/>
    </xf>
    <xf numFmtId="164" fontId="16" fillId="33" borderId="13" xfId="42" applyNumberFormat="1" applyFont="1" applyFill="1" applyBorder="1" applyAlignment="1" applyProtection="1">
      <alignment horizontal="center" vertical="center"/>
      <protection/>
    </xf>
    <xf numFmtId="164" fontId="16" fillId="33" borderId="12" xfId="42" applyNumberFormat="1" applyFont="1" applyFill="1" applyBorder="1" applyAlignment="1" applyProtection="1">
      <alignment horizontal="center" vertical="center"/>
      <protection/>
    </xf>
    <xf numFmtId="164" fontId="15" fillId="33" borderId="11" xfId="42" applyNumberFormat="1" applyFont="1" applyFill="1" applyBorder="1" applyAlignment="1" applyProtection="1" quotePrefix="1">
      <alignment horizontal="center" vertical="center"/>
      <protection/>
    </xf>
    <xf numFmtId="164" fontId="13" fillId="33" borderId="11" xfId="42" applyNumberFormat="1" applyFont="1" applyFill="1" applyBorder="1" applyAlignment="1" applyProtection="1">
      <alignment horizontal="center" vertical="center"/>
      <protection/>
    </xf>
    <xf numFmtId="164" fontId="15" fillId="33" borderId="12" xfId="42" applyNumberFormat="1" applyFont="1" applyFill="1" applyBorder="1" applyAlignment="1" applyProtection="1" quotePrefix="1">
      <alignment horizontal="center" vertical="center"/>
      <protection/>
    </xf>
    <xf numFmtId="164" fontId="13" fillId="33" borderId="14" xfId="42" applyNumberFormat="1" applyFont="1" applyFill="1" applyBorder="1" applyAlignment="1" applyProtection="1">
      <alignment horizontal="center" vertical="center"/>
      <protection/>
    </xf>
    <xf numFmtId="164" fontId="16" fillId="33" borderId="14" xfId="42" applyNumberFormat="1" applyFont="1" applyFill="1" applyBorder="1" applyAlignment="1" applyProtection="1">
      <alignment horizontal="center" vertical="center"/>
      <protection/>
    </xf>
    <xf numFmtId="164" fontId="11" fillId="33" borderId="13" xfId="42" applyNumberFormat="1" applyFont="1" applyFill="1" applyBorder="1" applyAlignment="1" applyProtection="1" quotePrefix="1">
      <alignment horizontal="center" vertical="center"/>
      <protection/>
    </xf>
    <xf numFmtId="164" fontId="13" fillId="33" borderId="13" xfId="42" applyNumberFormat="1" applyFont="1" applyFill="1" applyBorder="1" applyAlignment="1" applyProtection="1">
      <alignment horizontal="center" vertical="center"/>
      <protection/>
    </xf>
    <xf numFmtId="164" fontId="11" fillId="33" borderId="12" xfId="42" applyNumberFormat="1" applyFont="1" applyFill="1" applyBorder="1" applyAlignment="1" applyProtection="1" quotePrefix="1">
      <alignment horizontal="center" vertical="center"/>
      <protection/>
    </xf>
    <xf numFmtId="164" fontId="11" fillId="33" borderId="11" xfId="42" applyNumberFormat="1" applyFont="1" applyFill="1" applyBorder="1" applyAlignment="1" applyProtection="1" quotePrefix="1">
      <alignment horizontal="center" vertical="center"/>
      <protection/>
    </xf>
    <xf numFmtId="164" fontId="18" fillId="33" borderId="0" xfId="42" applyNumberFormat="1" applyFont="1" applyFill="1" applyBorder="1" applyAlignment="1">
      <alignment horizontal="center" wrapText="1"/>
    </xf>
    <xf numFmtId="164" fontId="19" fillId="33" borderId="0" xfId="42" applyNumberFormat="1" applyFont="1" applyFill="1" applyBorder="1" applyAlignment="1">
      <alignment horizontal="center" wrapText="1"/>
    </xf>
    <xf numFmtId="164" fontId="21" fillId="33" borderId="0" xfId="42" applyNumberFormat="1" applyFont="1" applyFill="1" applyBorder="1" applyAlignment="1">
      <alignment/>
    </xf>
    <xf numFmtId="49" fontId="22" fillId="33" borderId="0" xfId="0" applyNumberFormat="1" applyFont="1" applyFill="1" applyBorder="1" applyAlignment="1">
      <alignment/>
    </xf>
    <xf numFmtId="49" fontId="19" fillId="0" borderId="0" xfId="0" applyNumberFormat="1" applyFont="1" applyBorder="1" applyAlignment="1">
      <alignment horizontal="center" wrapText="1"/>
    </xf>
    <xf numFmtId="164" fontId="19" fillId="33" borderId="0" xfId="42" applyNumberFormat="1" applyFont="1" applyFill="1" applyBorder="1" applyAlignment="1">
      <alignment wrapText="1"/>
    </xf>
    <xf numFmtId="164" fontId="19" fillId="0" borderId="0" xfId="42" applyNumberFormat="1" applyFont="1" applyBorder="1" applyAlignment="1">
      <alignment horizontal="center" wrapText="1"/>
    </xf>
    <xf numFmtId="164" fontId="19" fillId="33" borderId="0" xfId="42" applyNumberFormat="1" applyFont="1" applyFill="1" applyBorder="1" applyAlignment="1">
      <alignment vertical="center"/>
    </xf>
    <xf numFmtId="49" fontId="21" fillId="33" borderId="0" xfId="0" applyNumberFormat="1" applyFont="1" applyFill="1" applyAlignment="1">
      <alignment/>
    </xf>
    <xf numFmtId="164" fontId="21" fillId="33" borderId="0" xfId="42" applyNumberFormat="1" applyFont="1" applyFill="1" applyAlignment="1">
      <alignment/>
    </xf>
    <xf numFmtId="164" fontId="23" fillId="33" borderId="0" xfId="42" applyNumberFormat="1" applyFont="1" applyFill="1" applyAlignment="1">
      <alignment/>
    </xf>
    <xf numFmtId="164" fontId="21" fillId="33" borderId="0" xfId="42" applyNumberFormat="1" applyFont="1" applyFill="1" applyAlignment="1">
      <alignment/>
    </xf>
    <xf numFmtId="49" fontId="24" fillId="33" borderId="0" xfId="0" applyNumberFormat="1" applyFont="1" applyFill="1" applyAlignment="1">
      <alignment wrapText="1"/>
    </xf>
    <xf numFmtId="164" fontId="24" fillId="33" borderId="0" xfId="42" applyNumberFormat="1" applyFont="1" applyFill="1" applyAlignment="1">
      <alignment wrapText="1"/>
    </xf>
    <xf numFmtId="164" fontId="25" fillId="33" borderId="0" xfId="42" applyNumberFormat="1" applyFont="1" applyFill="1" applyAlignment="1">
      <alignment wrapText="1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64" fontId="26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center" wrapText="1"/>
      <protection/>
    </xf>
    <xf numFmtId="164" fontId="27" fillId="0" borderId="0" xfId="0" applyNumberFormat="1" applyFont="1" applyFill="1" applyBorder="1" applyAlignment="1" applyProtection="1">
      <alignment/>
      <protection/>
    </xf>
    <xf numFmtId="164" fontId="28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164" fontId="29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 locked="0"/>
    </xf>
    <xf numFmtId="0" fontId="13" fillId="33" borderId="11" xfId="42" applyNumberFormat="1" applyFont="1" applyFill="1" applyBorder="1" applyAlignment="1" applyProtection="1">
      <alignment horizontal="right" vertical="center"/>
      <protection/>
    </xf>
    <xf numFmtId="0" fontId="13" fillId="33" borderId="12" xfId="42" applyNumberFormat="1" applyFont="1" applyFill="1" applyBorder="1" applyAlignment="1" applyProtection="1">
      <alignment horizontal="right" vertical="center"/>
      <protection/>
    </xf>
    <xf numFmtId="0" fontId="15" fillId="33" borderId="11" xfId="42" applyNumberFormat="1" applyFont="1" applyFill="1" applyBorder="1" applyAlignment="1" applyProtection="1">
      <alignment horizontal="left"/>
      <protection/>
    </xf>
    <xf numFmtId="0" fontId="15" fillId="33" borderId="11" xfId="0" applyNumberFormat="1" applyFont="1" applyFill="1" applyBorder="1" applyAlignment="1">
      <alignment horizontal="left"/>
    </xf>
    <xf numFmtId="0" fontId="15" fillId="33" borderId="13" xfId="0" applyNumberFormat="1" applyFont="1" applyFill="1" applyBorder="1" applyAlignment="1">
      <alignment horizontal="left"/>
    </xf>
    <xf numFmtId="0" fontId="15" fillId="33" borderId="12" xfId="0" applyNumberFormat="1" applyFont="1" applyFill="1" applyBorder="1" applyAlignment="1">
      <alignment horizontal="left"/>
    </xf>
    <xf numFmtId="0" fontId="15" fillId="33" borderId="14" xfId="0" applyNumberFormat="1" applyFont="1" applyFill="1" applyBorder="1" applyAlignment="1">
      <alignment horizontal="left"/>
    </xf>
    <xf numFmtId="0" fontId="15" fillId="33" borderId="11" xfId="42" applyNumberFormat="1" applyFont="1" applyFill="1" applyBorder="1" applyAlignment="1" applyProtection="1">
      <alignment horizontal="left" vertical="center"/>
      <protection/>
    </xf>
    <xf numFmtId="0" fontId="15" fillId="33" borderId="13" xfId="42" applyNumberFormat="1" applyFont="1" applyFill="1" applyBorder="1" applyAlignment="1" applyProtection="1">
      <alignment horizontal="left" vertical="center"/>
      <protection/>
    </xf>
    <xf numFmtId="1" fontId="13" fillId="33" borderId="12" xfId="42" applyNumberFormat="1" applyFont="1" applyFill="1" applyBorder="1" applyAlignment="1" applyProtection="1">
      <alignment horizontal="center" vertical="center"/>
      <protection/>
    </xf>
    <xf numFmtId="1" fontId="16" fillId="33" borderId="11" xfId="42" applyNumberFormat="1" applyFont="1" applyFill="1" applyBorder="1" applyAlignment="1" applyProtection="1">
      <alignment horizontal="center" vertical="center"/>
      <protection/>
    </xf>
    <xf numFmtId="1" fontId="16" fillId="33" borderId="13" xfId="42" applyNumberFormat="1" applyFont="1" applyFill="1" applyBorder="1" applyAlignment="1" applyProtection="1">
      <alignment horizontal="center" vertical="center"/>
      <protection/>
    </xf>
    <xf numFmtId="1" fontId="16" fillId="33" borderId="12" xfId="42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49" fontId="4" fillId="0" borderId="0" xfId="0" applyNumberFormat="1" applyFont="1" applyFill="1" applyBorder="1" applyAlignment="1" applyProtection="1">
      <alignment horizontal="left" wrapText="1"/>
      <protection/>
    </xf>
    <xf numFmtId="0" fontId="15" fillId="33" borderId="11" xfId="42" applyNumberFormat="1" applyFont="1" applyFill="1" applyBorder="1" applyAlignment="1" applyProtection="1" quotePrefix="1">
      <alignment horizontal="center" vertical="center"/>
      <protection/>
    </xf>
    <xf numFmtId="0" fontId="15" fillId="33" borderId="12" xfId="42" applyNumberFormat="1" applyFont="1" applyFill="1" applyBorder="1" applyAlignment="1" applyProtection="1" quotePrefix="1">
      <alignment horizontal="center" vertical="center"/>
      <protection/>
    </xf>
    <xf numFmtId="0" fontId="16" fillId="33" borderId="11" xfId="42" applyNumberFormat="1" applyFont="1" applyFill="1" applyBorder="1" applyAlignment="1" applyProtection="1">
      <alignment horizontal="right" vertical="center"/>
      <protection/>
    </xf>
    <xf numFmtId="0" fontId="16" fillId="33" borderId="12" xfId="42" applyNumberFormat="1" applyFont="1" applyFill="1" applyBorder="1" applyAlignment="1" applyProtection="1">
      <alignment horizontal="right" vertical="center"/>
      <protection/>
    </xf>
    <xf numFmtId="0" fontId="15" fillId="33" borderId="13" xfId="42" applyNumberFormat="1" applyFont="1" applyFill="1" applyBorder="1" applyAlignment="1" applyProtection="1" quotePrefix="1">
      <alignment horizontal="center" vertical="center"/>
      <protection/>
    </xf>
    <xf numFmtId="164" fontId="21" fillId="33" borderId="0" xfId="42" applyNumberFormat="1" applyFont="1" applyFill="1" applyAlignment="1">
      <alignment horizontal="center"/>
    </xf>
    <xf numFmtId="164" fontId="26" fillId="34" borderId="0" xfId="0" applyNumberFormat="1" applyFont="1" applyFill="1" applyBorder="1" applyAlignment="1" applyProtection="1">
      <alignment/>
      <protection/>
    </xf>
    <xf numFmtId="164" fontId="27" fillId="34" borderId="0" xfId="0" applyNumberFormat="1" applyFont="1" applyFill="1" applyBorder="1" applyAlignment="1" applyProtection="1">
      <alignment/>
      <protection/>
    </xf>
    <xf numFmtId="164" fontId="27" fillId="34" borderId="0" xfId="0" applyNumberFormat="1" applyFont="1" applyFill="1" applyBorder="1" applyAlignment="1" applyProtection="1">
      <alignment horizontal="center" wrapText="1"/>
      <protection/>
    </xf>
    <xf numFmtId="164" fontId="26" fillId="34" borderId="0" xfId="0" applyNumberFormat="1" applyFont="1" applyFill="1" applyBorder="1" applyAlignment="1" applyProtection="1">
      <alignment horizontal="center" wrapText="1"/>
      <protection/>
    </xf>
    <xf numFmtId="164" fontId="26" fillId="34" borderId="0" xfId="0" applyNumberFormat="1" applyFont="1" applyFill="1" applyBorder="1" applyAlignment="1" applyProtection="1">
      <alignment horizontal="center"/>
      <protection/>
    </xf>
    <xf numFmtId="164" fontId="27" fillId="34" borderId="0" xfId="0" applyNumberFormat="1" applyFont="1" applyFill="1" applyBorder="1" applyAlignment="1" applyProtection="1">
      <alignment horizontal="center"/>
      <protection/>
    </xf>
    <xf numFmtId="164" fontId="16" fillId="34" borderId="0" xfId="0" applyNumberFormat="1" applyFont="1" applyFill="1" applyBorder="1" applyAlignment="1" applyProtection="1">
      <alignment horizontal="center" vertical="center" wrapText="1"/>
      <protection/>
    </xf>
    <xf numFmtId="164" fontId="4" fillId="34" borderId="0" xfId="0" applyNumberFormat="1" applyFont="1" applyFill="1" applyBorder="1" applyAlignment="1" applyProtection="1">
      <alignment horizontal="center"/>
      <protection/>
    </xf>
    <xf numFmtId="164" fontId="3" fillId="34" borderId="0" xfId="0" applyNumberFormat="1" applyFont="1" applyFill="1" applyBorder="1" applyAlignment="1" applyProtection="1">
      <alignment vertical="center"/>
      <protection/>
    </xf>
    <xf numFmtId="164" fontId="4" fillId="34" borderId="0" xfId="0" applyNumberFormat="1" applyFont="1" applyFill="1" applyBorder="1" applyAlignment="1" applyProtection="1">
      <alignment vertical="center"/>
      <protection/>
    </xf>
    <xf numFmtId="43" fontId="14" fillId="33" borderId="10" xfId="42" applyNumberFormat="1" applyFont="1" applyFill="1" applyBorder="1" applyAlignment="1">
      <alignment horizontal="center"/>
    </xf>
    <xf numFmtId="164" fontId="16" fillId="33" borderId="12" xfId="42" applyNumberFormat="1" applyFont="1" applyFill="1" applyBorder="1" applyAlignment="1" applyProtection="1">
      <alignment horizontal="right" vertical="center"/>
      <protection/>
    </xf>
    <xf numFmtId="0" fontId="11" fillId="0" borderId="10" xfId="42" applyNumberFormat="1" applyFont="1" applyFill="1" applyBorder="1" applyAlignment="1" applyProtection="1">
      <alignment horizontal="left" vertical="center"/>
      <protection/>
    </xf>
    <xf numFmtId="164" fontId="13" fillId="0" borderId="10" xfId="42" applyNumberFormat="1" applyFont="1" applyFill="1" applyBorder="1" applyAlignment="1" applyProtection="1">
      <alignment horizontal="center" vertical="center"/>
      <protection/>
    </xf>
    <xf numFmtId="43" fontId="14" fillId="0" borderId="10" xfId="42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/>
      <protection/>
    </xf>
    <xf numFmtId="0" fontId="16" fillId="33" borderId="11" xfId="42" applyNumberFormat="1" applyFont="1" applyFill="1" applyBorder="1" applyAlignment="1" applyProtection="1">
      <alignment horizontal="center" vertical="center"/>
      <protection/>
    </xf>
    <xf numFmtId="0" fontId="16" fillId="33" borderId="13" xfId="42" applyNumberFormat="1" applyFont="1" applyFill="1" applyBorder="1" applyAlignment="1" applyProtection="1">
      <alignment horizontal="center" vertical="center"/>
      <protection/>
    </xf>
    <xf numFmtId="0" fontId="16" fillId="33" borderId="12" xfId="42" applyNumberFormat="1" applyFont="1" applyFill="1" applyBorder="1" applyAlignment="1" applyProtection="1">
      <alignment horizontal="center" vertical="center"/>
      <protection/>
    </xf>
    <xf numFmtId="0" fontId="16" fillId="33" borderId="14" xfId="42" applyNumberFormat="1" applyFont="1" applyFill="1" applyBorder="1" applyAlignment="1" applyProtection="1">
      <alignment horizontal="center" vertical="center"/>
      <protection/>
    </xf>
    <xf numFmtId="164" fontId="15" fillId="34" borderId="0" xfId="0" applyNumberFormat="1" applyFont="1" applyFill="1" applyBorder="1" applyAlignment="1" applyProtection="1">
      <alignment horizontal="center"/>
      <protection/>
    </xf>
    <xf numFmtId="164" fontId="32" fillId="33" borderId="15" xfId="0" applyNumberFormat="1" applyFont="1" applyFill="1" applyBorder="1" applyAlignment="1" applyProtection="1">
      <alignment horizontal="center" vertical="center"/>
      <protection/>
    </xf>
    <xf numFmtId="164" fontId="32" fillId="0" borderId="15" xfId="0" applyNumberFormat="1" applyFont="1" applyFill="1" applyBorder="1" applyAlignment="1" applyProtection="1">
      <alignment horizontal="center" vertical="center"/>
      <protection/>
    </xf>
    <xf numFmtId="43" fontId="32" fillId="0" borderId="15" xfId="0" applyNumberFormat="1" applyFont="1" applyFill="1" applyBorder="1" applyAlignment="1" applyProtection="1">
      <alignment horizontal="center"/>
      <protection/>
    </xf>
    <xf numFmtId="164" fontId="33" fillId="33" borderId="16" xfId="0" applyNumberFormat="1" applyFont="1" applyFill="1" applyBorder="1" applyAlignment="1" applyProtection="1">
      <alignment horizontal="center" vertical="center"/>
      <protection/>
    </xf>
    <xf numFmtId="164" fontId="32" fillId="33" borderId="16" xfId="0" applyNumberFormat="1" applyFont="1" applyFill="1" applyBorder="1" applyAlignment="1" applyProtection="1">
      <alignment horizontal="center"/>
      <protection/>
    </xf>
    <xf numFmtId="164" fontId="33" fillId="33" borderId="17" xfId="0" applyNumberFormat="1" applyFont="1" applyFill="1" applyBorder="1" applyAlignment="1" applyProtection="1">
      <alignment horizontal="center"/>
      <protection/>
    </xf>
    <xf numFmtId="164" fontId="32" fillId="35" borderId="17" xfId="0" applyNumberFormat="1" applyFont="1" applyFill="1" applyBorder="1" applyAlignment="1" applyProtection="1">
      <alignment horizontal="center" vertical="center"/>
      <protection/>
    </xf>
    <xf numFmtId="164" fontId="32" fillId="33" borderId="17" xfId="0" applyNumberFormat="1" applyFont="1" applyFill="1" applyBorder="1" applyAlignment="1" applyProtection="1">
      <alignment horizontal="center"/>
      <protection/>
    </xf>
    <xf numFmtId="164" fontId="33" fillId="33" borderId="18" xfId="0" applyNumberFormat="1" applyFont="1" applyFill="1" applyBorder="1" applyAlignment="1" applyProtection="1">
      <alignment horizontal="center" vertical="center"/>
      <protection/>
    </xf>
    <xf numFmtId="43" fontId="32" fillId="36" borderId="15" xfId="0" applyNumberFormat="1" applyFont="1" applyFill="1" applyBorder="1" applyAlignment="1" applyProtection="1">
      <alignment horizontal="center"/>
      <protection/>
    </xf>
    <xf numFmtId="164" fontId="33" fillId="33" borderId="17" xfId="0" applyNumberFormat="1" applyFont="1" applyFill="1" applyBorder="1" applyAlignment="1" applyProtection="1">
      <alignment horizontal="center" vertical="center"/>
      <protection/>
    </xf>
    <xf numFmtId="164" fontId="32" fillId="33" borderId="16" xfId="0" applyNumberFormat="1" applyFont="1" applyFill="1" applyBorder="1" applyAlignment="1" applyProtection="1">
      <alignment horizontal="center" vertical="center"/>
      <protection/>
    </xf>
    <xf numFmtId="164" fontId="32" fillId="33" borderId="18" xfId="0" applyNumberFormat="1" applyFont="1" applyFill="1" applyBorder="1" applyAlignment="1" applyProtection="1">
      <alignment horizontal="center"/>
      <protection/>
    </xf>
    <xf numFmtId="164" fontId="33" fillId="33" borderId="16" xfId="0" applyNumberFormat="1" applyFont="1" applyFill="1" applyBorder="1" applyAlignment="1" applyProtection="1">
      <alignment horizontal="center" vertical="center"/>
      <protection/>
    </xf>
    <xf numFmtId="164" fontId="32" fillId="35" borderId="16" xfId="0" applyNumberFormat="1" applyFont="1" applyFill="1" applyBorder="1" applyAlignment="1" applyProtection="1">
      <alignment horizontal="center" vertical="center"/>
      <protection/>
    </xf>
    <xf numFmtId="164" fontId="32" fillId="33" borderId="18" xfId="0" applyNumberFormat="1" applyFont="1" applyFill="1" applyBorder="1" applyAlignment="1" applyProtection="1">
      <alignment horizontal="center" vertical="center"/>
      <protection/>
    </xf>
    <xf numFmtId="164" fontId="32" fillId="35" borderId="18" xfId="0" applyNumberFormat="1" applyFont="1" applyFill="1" applyBorder="1" applyAlignment="1" applyProtection="1">
      <alignment horizontal="center" vertical="center"/>
      <protection/>
    </xf>
    <xf numFmtId="164" fontId="32" fillId="33" borderId="19" xfId="0" applyNumberFormat="1" applyFont="1" applyFill="1" applyBorder="1" applyAlignment="1" applyProtection="1">
      <alignment horizontal="center"/>
      <protection/>
    </xf>
    <xf numFmtId="164" fontId="33" fillId="33" borderId="19" xfId="0" applyNumberFormat="1" applyFont="1" applyFill="1" applyBorder="1" applyAlignment="1" applyProtection="1">
      <alignment horizontal="center" vertical="center"/>
      <protection/>
    </xf>
    <xf numFmtId="164" fontId="33" fillId="33" borderId="20" xfId="0" applyNumberFormat="1" applyFont="1" applyFill="1" applyBorder="1" applyAlignment="1" applyProtection="1">
      <alignment horizontal="center" vertical="center"/>
      <protection/>
    </xf>
    <xf numFmtId="164" fontId="32" fillId="35" borderId="20" xfId="0" applyNumberFormat="1" applyFont="1" applyFill="1" applyBorder="1" applyAlignment="1" applyProtection="1">
      <alignment horizontal="center" vertical="center"/>
      <protection/>
    </xf>
    <xf numFmtId="164" fontId="29" fillId="34" borderId="0" xfId="0" applyNumberFormat="1" applyFont="1" applyFill="1" applyBorder="1" applyAlignment="1" applyProtection="1">
      <alignment/>
      <protection/>
    </xf>
    <xf numFmtId="164" fontId="33" fillId="34" borderId="0" xfId="0" applyNumberFormat="1" applyFont="1" applyFill="1" applyBorder="1" applyAlignment="1" applyProtection="1">
      <alignment/>
      <protection/>
    </xf>
    <xf numFmtId="164" fontId="34" fillId="34" borderId="0" xfId="0" applyNumberFormat="1" applyFont="1" applyFill="1" applyBorder="1" applyAlignment="1" applyProtection="1">
      <alignment/>
      <protection/>
    </xf>
    <xf numFmtId="164" fontId="29" fillId="34" borderId="0" xfId="0" applyNumberFormat="1" applyFont="1" applyFill="1" applyBorder="1" applyAlignment="1" applyProtection="1">
      <alignment horizontal="center"/>
      <protection/>
    </xf>
    <xf numFmtId="164" fontId="32" fillId="34" borderId="0" xfId="0" applyNumberFormat="1" applyFont="1" applyFill="1" applyBorder="1" applyAlignment="1" applyProtection="1">
      <alignment/>
      <protection/>
    </xf>
    <xf numFmtId="164" fontId="33" fillId="33" borderId="15" xfId="0" applyNumberFormat="1" applyFont="1" applyFill="1" applyBorder="1" applyAlignment="1" applyProtection="1">
      <alignment horizontal="center" vertical="center"/>
      <protection/>
    </xf>
    <xf numFmtId="164" fontId="33" fillId="34" borderId="0" xfId="0" applyNumberFormat="1" applyFont="1" applyFill="1" applyBorder="1" applyAlignment="1" applyProtection="1">
      <alignment horizontal="center" wrapText="1"/>
      <protection/>
    </xf>
    <xf numFmtId="164" fontId="32" fillId="34" borderId="0" xfId="0" applyNumberFormat="1" applyFont="1" applyFill="1" applyBorder="1" applyAlignment="1" applyProtection="1">
      <alignment wrapText="1"/>
      <protection/>
    </xf>
    <xf numFmtId="164" fontId="32" fillId="34" borderId="0" xfId="0" applyNumberFormat="1" applyFont="1" applyFill="1" applyBorder="1" applyAlignment="1" applyProtection="1">
      <alignment horizontal="center" wrapText="1"/>
      <protection/>
    </xf>
    <xf numFmtId="164" fontId="32" fillId="34" borderId="0" xfId="0" applyNumberFormat="1" applyFont="1" applyFill="1" applyBorder="1" applyAlignment="1" applyProtection="1">
      <alignment vertical="center"/>
      <protection/>
    </xf>
    <xf numFmtId="164" fontId="32" fillId="0" borderId="0" xfId="0" applyNumberFormat="1" applyFont="1" applyFill="1" applyBorder="1" applyAlignment="1" applyProtection="1">
      <alignment horizontal="center" wrapText="1"/>
      <protection/>
    </xf>
    <xf numFmtId="164" fontId="33" fillId="34" borderId="0" xfId="0" applyNumberFormat="1" applyFont="1" applyFill="1" applyBorder="1" applyAlignment="1" applyProtection="1">
      <alignment wrapText="1"/>
      <protection/>
    </xf>
    <xf numFmtId="164" fontId="34" fillId="0" borderId="0" xfId="0" applyNumberFormat="1" applyFont="1" applyFill="1" applyBorder="1" applyAlignment="1" applyProtection="1">
      <alignment/>
      <protection/>
    </xf>
    <xf numFmtId="43" fontId="29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/>
      <protection/>
    </xf>
    <xf numFmtId="49" fontId="35" fillId="34" borderId="0" xfId="0" applyNumberFormat="1" applyFont="1" applyFill="1" applyBorder="1" applyAlignment="1" applyProtection="1">
      <alignment/>
      <protection/>
    </xf>
    <xf numFmtId="49" fontId="13" fillId="34" borderId="0" xfId="0" applyNumberFormat="1" applyFont="1" applyFill="1" applyBorder="1" applyAlignment="1" applyProtection="1">
      <alignment/>
      <protection/>
    </xf>
    <xf numFmtId="164" fontId="13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164" fontId="16" fillId="33" borderId="16" xfId="0" applyNumberFormat="1" applyFont="1" applyFill="1" applyBorder="1" applyAlignment="1" applyProtection="1">
      <alignment horizontal="center" vertical="center"/>
      <protection/>
    </xf>
    <xf numFmtId="0" fontId="16" fillId="33" borderId="16" xfId="0" applyNumberFormat="1" applyFont="1" applyFill="1" applyBorder="1" applyAlignment="1" applyProtection="1">
      <alignment horizontal="left"/>
      <protection/>
    </xf>
    <xf numFmtId="164" fontId="16" fillId="33" borderId="17" xfId="0" applyNumberFormat="1" applyFont="1" applyFill="1" applyBorder="1" applyAlignment="1" applyProtection="1">
      <alignment horizontal="center" vertical="center"/>
      <protection/>
    </xf>
    <xf numFmtId="0" fontId="16" fillId="33" borderId="17" xfId="0" applyNumberFormat="1" applyFont="1" applyFill="1" applyBorder="1" applyAlignment="1" applyProtection="1">
      <alignment horizontal="left"/>
      <protection/>
    </xf>
    <xf numFmtId="0" fontId="16" fillId="33" borderId="16" xfId="0" applyNumberFormat="1" applyFont="1" applyFill="1" applyBorder="1" applyAlignment="1" applyProtection="1">
      <alignment horizontal="left" vertical="center"/>
      <protection/>
    </xf>
    <xf numFmtId="0" fontId="16" fillId="33" borderId="21" xfId="0" applyNumberFormat="1" applyFont="1" applyFill="1" applyBorder="1" applyAlignment="1" applyProtection="1">
      <alignment horizontal="left"/>
      <protection/>
    </xf>
    <xf numFmtId="49" fontId="16" fillId="34" borderId="0" xfId="0" applyNumberFormat="1" applyFont="1" applyFill="1" applyBorder="1" applyAlignment="1" applyProtection="1">
      <alignment wrapText="1"/>
      <protection/>
    </xf>
    <xf numFmtId="49" fontId="13" fillId="0" borderId="0" xfId="0" applyNumberFormat="1" applyFont="1" applyFill="1" applyBorder="1" applyAlignment="1" applyProtection="1">
      <alignment horizontal="center" wrapText="1"/>
      <protection/>
    </xf>
    <xf numFmtId="164" fontId="35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164" fontId="37" fillId="34" borderId="0" xfId="0" applyNumberFormat="1" applyFont="1" applyFill="1" applyBorder="1" applyAlignment="1" applyProtection="1">
      <alignment/>
      <protection/>
    </xf>
    <xf numFmtId="0" fontId="11" fillId="33" borderId="11" xfId="42" applyNumberFormat="1" applyFont="1" applyFill="1" applyBorder="1" applyAlignment="1" applyProtection="1" quotePrefix="1">
      <alignment horizontal="center" vertical="center"/>
      <protection/>
    </xf>
    <xf numFmtId="0" fontId="11" fillId="33" borderId="12" xfId="42" applyNumberFormat="1" applyFont="1" applyFill="1" applyBorder="1" applyAlignment="1" applyProtection="1" quotePrefix="1">
      <alignment horizontal="center" vertical="center"/>
      <protection/>
    </xf>
    <xf numFmtId="0" fontId="16" fillId="33" borderId="20" xfId="0" applyNumberFormat="1" applyFont="1" applyFill="1" applyBorder="1" applyAlignment="1" applyProtection="1">
      <alignment horizontal="left"/>
      <protection/>
    </xf>
    <xf numFmtId="164" fontId="32" fillId="33" borderId="21" xfId="0" applyNumberFormat="1" applyFont="1" applyFill="1" applyBorder="1" applyAlignment="1" applyProtection="1">
      <alignment horizontal="center"/>
      <protection/>
    </xf>
    <xf numFmtId="164" fontId="33" fillId="33" borderId="21" xfId="0" applyNumberFormat="1" applyFont="1" applyFill="1" applyBorder="1" applyAlignment="1" applyProtection="1">
      <alignment horizontal="center" vertical="center"/>
      <protection/>
    </xf>
    <xf numFmtId="164" fontId="11" fillId="33" borderId="22" xfId="42" applyNumberFormat="1" applyFont="1" applyFill="1" applyBorder="1" applyAlignment="1" applyProtection="1" quotePrefix="1">
      <alignment horizontal="center" vertical="center"/>
      <protection/>
    </xf>
    <xf numFmtId="0" fontId="15" fillId="33" borderId="22" xfId="0" applyNumberFormat="1" applyFont="1" applyFill="1" applyBorder="1" applyAlignment="1">
      <alignment horizontal="left"/>
    </xf>
    <xf numFmtId="164" fontId="13" fillId="33" borderId="23" xfId="42" applyNumberFormat="1" applyFont="1" applyFill="1" applyBorder="1" applyAlignment="1" applyProtection="1">
      <alignment horizontal="center" vertical="center"/>
      <protection/>
    </xf>
    <xf numFmtId="164" fontId="16" fillId="33" borderId="23" xfId="42" applyNumberFormat="1" applyFont="1" applyFill="1" applyBorder="1" applyAlignment="1" applyProtection="1">
      <alignment horizontal="center" vertical="center"/>
      <protection/>
    </xf>
    <xf numFmtId="0" fontId="16" fillId="33" borderId="23" xfId="42" applyNumberFormat="1" applyFont="1" applyFill="1" applyBorder="1" applyAlignment="1" applyProtection="1">
      <alignment horizontal="center" vertical="center"/>
      <protection/>
    </xf>
    <xf numFmtId="164" fontId="29" fillId="34" borderId="0" xfId="0" applyNumberFormat="1" applyFont="1" applyFill="1" applyBorder="1" applyAlignment="1" applyProtection="1">
      <alignment horizontal="center" wrapText="1"/>
      <protection/>
    </xf>
    <xf numFmtId="164" fontId="16" fillId="33" borderId="18" xfId="0" applyNumberFormat="1" applyFont="1" applyFill="1" applyBorder="1" applyAlignment="1" applyProtection="1">
      <alignment horizontal="center" vertical="center"/>
      <protection/>
    </xf>
    <xf numFmtId="164" fontId="16" fillId="33" borderId="20" xfId="0" applyNumberFormat="1" applyFont="1" applyFill="1" applyBorder="1" applyAlignment="1" applyProtection="1">
      <alignment horizontal="center" vertical="center"/>
      <protection/>
    </xf>
    <xf numFmtId="164" fontId="13" fillId="0" borderId="16" xfId="0" applyNumberFormat="1" applyFont="1" applyFill="1" applyBorder="1" applyAlignment="1" applyProtection="1">
      <alignment horizontal="center" vertical="center"/>
      <protection/>
    </xf>
    <xf numFmtId="164" fontId="13" fillId="0" borderId="18" xfId="0" applyNumberFormat="1" applyFont="1" applyFill="1" applyBorder="1" applyAlignment="1" applyProtection="1">
      <alignment horizontal="center" vertical="center"/>
      <protection/>
    </xf>
    <xf numFmtId="164" fontId="32" fillId="0" borderId="24" xfId="0" applyNumberFormat="1" applyFont="1" applyFill="1" applyBorder="1" applyAlignment="1" applyProtection="1">
      <alignment horizontal="center"/>
      <protection/>
    </xf>
    <xf numFmtId="164" fontId="13" fillId="0" borderId="25" xfId="42" applyNumberFormat="1" applyFont="1" applyFill="1" applyBorder="1" applyAlignment="1">
      <alignment horizontal="center"/>
    </xf>
    <xf numFmtId="164" fontId="9" fillId="0" borderId="10" xfId="42" applyNumberFormat="1" applyFont="1" applyFill="1" applyBorder="1" applyAlignment="1" applyProtection="1">
      <alignment horizontal="center" vertical="center"/>
      <protection/>
    </xf>
    <xf numFmtId="43" fontId="10" fillId="0" borderId="10" xfId="42" applyNumberFormat="1" applyFont="1" applyFill="1" applyBorder="1" applyAlignment="1">
      <alignment horizontal="center"/>
    </xf>
    <xf numFmtId="164" fontId="29" fillId="34" borderId="0" xfId="0" applyNumberFormat="1" applyFont="1" applyFill="1" applyBorder="1" applyAlignment="1" applyProtection="1">
      <alignment horizontal="center" wrapText="1"/>
      <protection/>
    </xf>
    <xf numFmtId="164" fontId="29" fillId="34" borderId="0" xfId="0" applyNumberFormat="1" applyFont="1" applyFill="1" applyBorder="1" applyAlignment="1" applyProtection="1">
      <alignment horizontal="left" wrapText="1"/>
      <protection/>
    </xf>
    <xf numFmtId="164" fontId="11" fillId="37" borderId="10" xfId="42" applyNumberFormat="1" applyFont="1" applyFill="1" applyBorder="1" applyAlignment="1" applyProtection="1">
      <alignment horizontal="center" vertical="center"/>
      <protection/>
    </xf>
    <xf numFmtId="0" fontId="11" fillId="37" borderId="10" xfId="42" applyNumberFormat="1" applyFont="1" applyFill="1" applyBorder="1" applyAlignment="1" applyProtection="1">
      <alignment horizontal="left" vertical="center"/>
      <protection/>
    </xf>
    <xf numFmtId="164" fontId="13" fillId="37" borderId="10" xfId="42" applyNumberFormat="1" applyFont="1" applyFill="1" applyBorder="1" applyAlignment="1" applyProtection="1">
      <alignment horizontal="center" vertical="center"/>
      <protection/>
    </xf>
    <xf numFmtId="43" fontId="14" fillId="37" borderId="10" xfId="42" applyNumberFormat="1" applyFont="1" applyFill="1" applyBorder="1" applyAlignment="1">
      <alignment horizontal="center"/>
    </xf>
    <xf numFmtId="0" fontId="2" fillId="37" borderId="0" xfId="0" applyNumberFormat="1" applyFont="1" applyFill="1" applyAlignment="1" applyProtection="1">
      <alignment/>
      <protection locked="0"/>
    </xf>
    <xf numFmtId="49" fontId="2" fillId="37" borderId="0" xfId="0" applyNumberFormat="1" applyFont="1" applyFill="1" applyAlignment="1" applyProtection="1">
      <alignment/>
      <protection locked="0"/>
    </xf>
    <xf numFmtId="164" fontId="13" fillId="37" borderId="15" xfId="0" applyNumberFormat="1" applyFont="1" applyFill="1" applyBorder="1" applyAlignment="1" applyProtection="1">
      <alignment horizontal="center" vertical="center"/>
      <protection/>
    </xf>
    <xf numFmtId="0" fontId="13" fillId="37" borderId="15" xfId="0" applyNumberFormat="1" applyFont="1" applyFill="1" applyBorder="1" applyAlignment="1" applyProtection="1">
      <alignment horizontal="left" vertical="center"/>
      <protection/>
    </xf>
    <xf numFmtId="164" fontId="32" fillId="37" borderId="24" xfId="0" applyNumberFormat="1" applyFont="1" applyFill="1" applyBorder="1" applyAlignment="1" applyProtection="1">
      <alignment horizontal="center"/>
      <protection/>
    </xf>
    <xf numFmtId="164" fontId="32" fillId="37" borderId="15" xfId="0" applyNumberFormat="1" applyFont="1" applyFill="1" applyBorder="1" applyAlignment="1" applyProtection="1">
      <alignment horizontal="center" vertical="center"/>
      <protection/>
    </xf>
    <xf numFmtId="43" fontId="32" fillId="37" borderId="15" xfId="0" applyNumberFormat="1" applyFont="1" applyFill="1" applyBorder="1" applyAlignment="1" applyProtection="1">
      <alignment horizontal="center"/>
      <protection/>
    </xf>
    <xf numFmtId="164" fontId="4" fillId="37" borderId="0" xfId="0" applyNumberFormat="1" applyFont="1" applyFill="1" applyBorder="1" applyAlignment="1" applyProtection="1">
      <alignment horizontal="center"/>
      <protection/>
    </xf>
    <xf numFmtId="0" fontId="26" fillId="37" borderId="0" xfId="0" applyNumberFormat="1" applyFont="1" applyFill="1" applyBorder="1" applyAlignment="1" applyProtection="1">
      <alignment/>
      <protection/>
    </xf>
    <xf numFmtId="164" fontId="33" fillId="37" borderId="15" xfId="0" applyNumberFormat="1" applyFont="1" applyFill="1" applyBorder="1" applyAlignment="1" applyProtection="1">
      <alignment horizontal="center" vertical="center"/>
      <protection/>
    </xf>
    <xf numFmtId="164" fontId="32" fillId="37" borderId="15" xfId="0" applyNumberFormat="1" applyFont="1" applyFill="1" applyBorder="1" applyAlignment="1" applyProtection="1">
      <alignment horizontal="center"/>
      <protection/>
    </xf>
    <xf numFmtId="0" fontId="33" fillId="33" borderId="17" xfId="0" applyNumberFormat="1" applyFont="1" applyFill="1" applyBorder="1" applyAlignment="1" applyProtection="1">
      <alignment horizontal="center" vertical="center"/>
      <protection/>
    </xf>
    <xf numFmtId="164" fontId="32" fillId="37" borderId="16" xfId="0" applyNumberFormat="1" applyFont="1" applyFill="1" applyBorder="1" applyAlignment="1" applyProtection="1">
      <alignment horizontal="center" vertical="center"/>
      <protection/>
    </xf>
    <xf numFmtId="0" fontId="16" fillId="33" borderId="23" xfId="42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 wrapText="1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6" fillId="0" borderId="10" xfId="0" applyNumberFormat="1" applyFont="1" applyFill="1" applyBorder="1" applyAlignment="1" applyProtection="1">
      <alignment horizontal="right" vertical="center"/>
      <protection/>
    </xf>
    <xf numFmtId="164" fontId="9" fillId="0" borderId="10" xfId="42" applyNumberFormat="1" applyFont="1" applyFill="1" applyBorder="1" applyAlignment="1" applyProtection="1">
      <alignment horizontal="right" vertical="center"/>
      <protection/>
    </xf>
    <xf numFmtId="164" fontId="13" fillId="37" borderId="10" xfId="42" applyNumberFormat="1" applyFont="1" applyFill="1" applyBorder="1" applyAlignment="1" applyProtection="1">
      <alignment horizontal="right" vertical="center"/>
      <protection/>
    </xf>
    <xf numFmtId="1" fontId="16" fillId="33" borderId="11" xfId="42" applyNumberFormat="1" applyFont="1" applyFill="1" applyBorder="1" applyAlignment="1" applyProtection="1">
      <alignment horizontal="right" vertical="center"/>
      <protection/>
    </xf>
    <xf numFmtId="1" fontId="16" fillId="33" borderId="13" xfId="42" applyNumberFormat="1" applyFont="1" applyFill="1" applyBorder="1" applyAlignment="1" applyProtection="1">
      <alignment horizontal="right" vertical="center"/>
      <protection/>
    </xf>
    <xf numFmtId="1" fontId="16" fillId="33" borderId="12" xfId="42" applyNumberFormat="1" applyFont="1" applyFill="1" applyBorder="1" applyAlignment="1" applyProtection="1">
      <alignment horizontal="right" vertical="center"/>
      <protection/>
    </xf>
    <xf numFmtId="164" fontId="13" fillId="0" borderId="25" xfId="42" applyNumberFormat="1" applyFont="1" applyFill="1" applyBorder="1" applyAlignment="1">
      <alignment horizontal="right"/>
    </xf>
    <xf numFmtId="164" fontId="16" fillId="33" borderId="11" xfId="42" applyNumberFormat="1" applyFont="1" applyFill="1" applyBorder="1" applyAlignment="1" applyProtection="1">
      <alignment horizontal="right" vertical="center"/>
      <protection/>
    </xf>
    <xf numFmtId="164" fontId="16" fillId="33" borderId="13" xfId="42" applyNumberFormat="1" applyFont="1" applyFill="1" applyBorder="1" applyAlignment="1" applyProtection="1">
      <alignment horizontal="right" vertical="center"/>
      <protection/>
    </xf>
    <xf numFmtId="0" fontId="16" fillId="33" borderId="13" xfId="42" applyNumberFormat="1" applyFont="1" applyFill="1" applyBorder="1" applyAlignment="1" applyProtection="1">
      <alignment horizontal="right" vertical="center"/>
      <protection/>
    </xf>
    <xf numFmtId="0" fontId="16" fillId="33" borderId="14" xfId="42" applyNumberFormat="1" applyFont="1" applyFill="1" applyBorder="1" applyAlignment="1" applyProtection="1">
      <alignment horizontal="right" vertical="center"/>
      <protection/>
    </xf>
    <xf numFmtId="164" fontId="21" fillId="33" borderId="0" xfId="42" applyNumberFormat="1" applyFont="1" applyFill="1" applyBorder="1" applyAlignment="1">
      <alignment horizontal="right"/>
    </xf>
    <xf numFmtId="164" fontId="19" fillId="33" borderId="0" xfId="42" applyNumberFormat="1" applyFont="1" applyFill="1" applyBorder="1" applyAlignment="1">
      <alignment horizontal="right" vertical="center"/>
    </xf>
    <xf numFmtId="164" fontId="21" fillId="33" borderId="0" xfId="42" applyNumberFormat="1" applyFont="1" applyFill="1" applyAlignment="1">
      <alignment horizontal="right"/>
    </xf>
    <xf numFmtId="0" fontId="21" fillId="0" borderId="0" xfId="0" applyFont="1" applyAlignment="1">
      <alignment horizontal="right"/>
    </xf>
    <xf numFmtId="49" fontId="2" fillId="0" borderId="0" xfId="0" applyNumberFormat="1" applyFont="1" applyFill="1" applyAlignment="1" applyProtection="1">
      <alignment horizontal="right"/>
      <protection locked="0"/>
    </xf>
    <xf numFmtId="164" fontId="2" fillId="0" borderId="0" xfId="0" applyNumberFormat="1" applyFont="1" applyFill="1" applyAlignment="1" applyProtection="1">
      <alignment/>
      <protection locked="0"/>
    </xf>
    <xf numFmtId="3" fontId="33" fillId="33" borderId="21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1" fillId="0" borderId="0" xfId="0" applyNumberFormat="1" applyFont="1" applyAlignment="1">
      <alignment horizontal="center" wrapText="1"/>
    </xf>
    <xf numFmtId="164" fontId="22" fillId="0" borderId="0" xfId="42" applyNumberFormat="1" applyFont="1" applyAlignment="1">
      <alignment horizontal="center"/>
    </xf>
    <xf numFmtId="49" fontId="19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26" xfId="0" applyNumberFormat="1" applyFont="1" applyFill="1" applyBorder="1" applyAlignment="1" applyProtection="1">
      <alignment horizontal="center" vertical="center" wrapText="1"/>
      <protection/>
    </xf>
    <xf numFmtId="49" fontId="8" fillId="0" borderId="27" xfId="0" applyNumberFormat="1" applyFont="1" applyFill="1" applyBorder="1" applyAlignment="1" applyProtection="1">
      <alignment horizontal="center" vertical="center" wrapText="1"/>
      <protection/>
    </xf>
    <xf numFmtId="49" fontId="7" fillId="0" borderId="28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left"/>
      <protection/>
    </xf>
    <xf numFmtId="49" fontId="19" fillId="0" borderId="0" xfId="0" applyNumberFormat="1" applyFont="1" applyAlignment="1">
      <alignment horizontal="center"/>
    </xf>
    <xf numFmtId="164" fontId="19" fillId="33" borderId="0" xfId="42" applyNumberFormat="1" applyFont="1" applyFill="1" applyAlignment="1">
      <alignment horizontal="center"/>
    </xf>
    <xf numFmtId="49" fontId="18" fillId="33" borderId="29" xfId="0" applyNumberFormat="1" applyFont="1" applyFill="1" applyBorder="1" applyAlignment="1">
      <alignment horizontal="center" wrapText="1"/>
    </xf>
    <xf numFmtId="164" fontId="20" fillId="0" borderId="29" xfId="42" applyNumberFormat="1" applyFont="1" applyBorder="1" applyAlignment="1">
      <alignment horizontal="center" wrapText="1"/>
    </xf>
    <xf numFmtId="164" fontId="19" fillId="0" borderId="0" xfId="42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164" fontId="3" fillId="34" borderId="0" xfId="0" applyNumberFormat="1" applyFont="1" applyFill="1" applyBorder="1" applyAlignment="1" applyProtection="1">
      <alignment horizontal="center"/>
      <protection/>
    </xf>
    <xf numFmtId="164" fontId="17" fillId="33" borderId="24" xfId="0" applyNumberFormat="1" applyFont="1" applyFill="1" applyBorder="1" applyAlignment="1" applyProtection="1">
      <alignment horizontal="center" vertical="center" wrapText="1"/>
      <protection/>
    </xf>
    <xf numFmtId="164" fontId="17" fillId="33" borderId="30" xfId="0" applyNumberFormat="1" applyFont="1" applyFill="1" applyBorder="1" applyAlignment="1" applyProtection="1">
      <alignment horizontal="center" vertical="center" wrapText="1"/>
      <protection/>
    </xf>
    <xf numFmtId="164" fontId="17" fillId="33" borderId="31" xfId="0" applyNumberFormat="1" applyFont="1" applyFill="1" applyBorder="1" applyAlignment="1" applyProtection="1">
      <alignment horizontal="center" vertical="center" wrapText="1"/>
      <protection/>
    </xf>
    <xf numFmtId="164" fontId="17" fillId="33" borderId="32" xfId="0" applyNumberFormat="1" applyFont="1" applyFill="1" applyBorder="1" applyAlignment="1" applyProtection="1">
      <alignment horizontal="center" vertical="center" wrapText="1"/>
      <protection/>
    </xf>
    <xf numFmtId="164" fontId="17" fillId="33" borderId="33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center" wrapText="1"/>
      <protection/>
    </xf>
    <xf numFmtId="49" fontId="13" fillId="33" borderId="34" xfId="0" applyNumberFormat="1" applyFont="1" applyFill="1" applyBorder="1" applyAlignment="1" applyProtection="1">
      <alignment horizontal="center" vertical="center" wrapText="1"/>
      <protection/>
    </xf>
    <xf numFmtId="49" fontId="13" fillId="33" borderId="35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31" fillId="0" borderId="36" xfId="0" applyNumberFormat="1" applyFont="1" applyFill="1" applyBorder="1" applyAlignment="1" applyProtection="1">
      <alignment horizontal="center"/>
      <protection/>
    </xf>
    <xf numFmtId="49" fontId="26" fillId="34" borderId="0" xfId="0" applyNumberFormat="1" applyFont="1" applyFill="1" applyBorder="1" applyAlignment="1" applyProtection="1">
      <alignment horizontal="left"/>
      <protection/>
    </xf>
    <xf numFmtId="164" fontId="17" fillId="33" borderId="34" xfId="0" applyNumberFormat="1" applyFont="1" applyFill="1" applyBorder="1" applyAlignment="1" applyProtection="1">
      <alignment horizontal="center" vertical="center" wrapText="1"/>
      <protection/>
    </xf>
    <xf numFmtId="164" fontId="17" fillId="33" borderId="37" xfId="0" applyNumberFormat="1" applyFont="1" applyFill="1" applyBorder="1" applyAlignment="1" applyProtection="1">
      <alignment horizontal="center" vertical="center" wrapText="1"/>
      <protection/>
    </xf>
    <xf numFmtId="164" fontId="17" fillId="33" borderId="35" xfId="0" applyNumberFormat="1" applyFont="1" applyFill="1" applyBorder="1" applyAlignment="1" applyProtection="1">
      <alignment horizontal="center" vertical="center" wrapText="1"/>
      <protection/>
    </xf>
    <xf numFmtId="164" fontId="17" fillId="33" borderId="38" xfId="0" applyNumberFormat="1" applyFont="1" applyFill="1" applyBorder="1" applyAlignment="1" applyProtection="1">
      <alignment horizontal="center" vertical="center" wrapText="1"/>
      <protection/>
    </xf>
    <xf numFmtId="164" fontId="17" fillId="33" borderId="39" xfId="0" applyNumberFormat="1" applyFont="1" applyFill="1" applyBorder="1" applyAlignment="1" applyProtection="1">
      <alignment horizontal="center" vertical="center" wrapText="1"/>
      <protection/>
    </xf>
    <xf numFmtId="164" fontId="2" fillId="33" borderId="40" xfId="0" applyNumberFormat="1" applyFont="1" applyFill="1" applyBorder="1" applyAlignment="1" applyProtection="1">
      <alignment horizontal="center" vertical="center" wrapText="1"/>
      <protection/>
    </xf>
    <xf numFmtId="164" fontId="17" fillId="33" borderId="21" xfId="0" applyNumberFormat="1" applyFont="1" applyFill="1" applyBorder="1" applyAlignment="1" applyProtection="1">
      <alignment horizontal="center" vertical="center" wrapText="1"/>
      <protection/>
    </xf>
    <xf numFmtId="164" fontId="12" fillId="33" borderId="24" xfId="0" applyNumberFormat="1" applyFont="1" applyFill="1" applyBorder="1" applyAlignment="1" applyProtection="1">
      <alignment horizontal="center" vertical="center" wrapText="1"/>
      <protection/>
    </xf>
    <xf numFmtId="164" fontId="12" fillId="33" borderId="21" xfId="0" applyNumberFormat="1" applyFont="1" applyFill="1" applyBorder="1" applyAlignment="1" applyProtection="1">
      <alignment horizontal="center" vertical="center" wrapText="1"/>
      <protection/>
    </xf>
    <xf numFmtId="164" fontId="12" fillId="33" borderId="30" xfId="0" applyNumberFormat="1" applyFont="1" applyFill="1" applyBorder="1" applyAlignment="1" applyProtection="1">
      <alignment horizontal="center" vertical="center" wrapText="1"/>
      <protection/>
    </xf>
    <xf numFmtId="164" fontId="13" fillId="34" borderId="0" xfId="0" applyNumberFormat="1" applyFont="1" applyFill="1" applyBorder="1" applyAlignment="1" applyProtection="1">
      <alignment horizontal="center" wrapText="1"/>
      <protection/>
    </xf>
    <xf numFmtId="164" fontId="29" fillId="34" borderId="0" xfId="0" applyNumberFormat="1" applyFont="1" applyFill="1" applyBorder="1" applyAlignment="1" applyProtection="1">
      <alignment horizontal="left" wrapText="1"/>
      <protection/>
    </xf>
    <xf numFmtId="164" fontId="12" fillId="33" borderId="34" xfId="0" applyNumberFormat="1" applyFont="1" applyFill="1" applyBorder="1" applyAlignment="1" applyProtection="1">
      <alignment horizontal="center" vertical="center" wrapText="1"/>
      <protection/>
    </xf>
    <xf numFmtId="164" fontId="12" fillId="33" borderId="37" xfId="0" applyNumberFormat="1" applyFont="1" applyFill="1" applyBorder="1" applyAlignment="1" applyProtection="1">
      <alignment horizontal="center" vertical="center" wrapText="1"/>
      <protection/>
    </xf>
    <xf numFmtId="164" fontId="12" fillId="33" borderId="35" xfId="0" applyNumberFormat="1" applyFont="1" applyFill="1" applyBorder="1" applyAlignment="1" applyProtection="1">
      <alignment horizontal="center" vertical="center" wrapText="1"/>
      <protection/>
    </xf>
    <xf numFmtId="164" fontId="17" fillId="33" borderId="4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164" fontId="3" fillId="0" borderId="0" xfId="0" applyNumberFormat="1" applyFont="1" applyFill="1" applyBorder="1" applyAlignment="1" applyProtection="1">
      <alignment horizontal="center" wrapText="1"/>
      <protection/>
    </xf>
    <xf numFmtId="164" fontId="29" fillId="34" borderId="41" xfId="0" applyNumberFormat="1" applyFont="1" applyFill="1" applyBorder="1" applyAlignment="1" applyProtection="1">
      <alignment horizontal="center"/>
      <protection/>
    </xf>
    <xf numFmtId="164" fontId="12" fillId="33" borderId="34" xfId="0" applyNumberFormat="1" applyFont="1" applyFill="1" applyBorder="1" applyAlignment="1" applyProtection="1">
      <alignment horizontal="center" vertical="center"/>
      <protection/>
    </xf>
    <xf numFmtId="164" fontId="12" fillId="33" borderId="37" xfId="0" applyNumberFormat="1" applyFont="1" applyFill="1" applyBorder="1" applyAlignment="1" applyProtection="1">
      <alignment horizontal="center" vertical="center"/>
      <protection/>
    </xf>
    <xf numFmtId="164" fontId="12" fillId="33" borderId="35" xfId="0" applyNumberFormat="1" applyFont="1" applyFill="1" applyBorder="1" applyAlignment="1" applyProtection="1">
      <alignment horizontal="center" vertical="center"/>
      <protection/>
    </xf>
    <xf numFmtId="0" fontId="12" fillId="33" borderId="31" xfId="0" applyNumberFormat="1" applyFont="1" applyFill="1" applyBorder="1" applyAlignment="1" applyProtection="1">
      <alignment horizontal="center" vertical="center" wrapText="1"/>
      <protection/>
    </xf>
    <xf numFmtId="0" fontId="12" fillId="33" borderId="33" xfId="0" applyNumberFormat="1" applyFont="1" applyFill="1" applyBorder="1" applyAlignment="1" applyProtection="1">
      <alignment horizontal="center" vertical="center" wrapText="1"/>
      <protection/>
    </xf>
    <xf numFmtId="0" fontId="12" fillId="33" borderId="40" xfId="0" applyNumberFormat="1" applyFont="1" applyFill="1" applyBorder="1" applyAlignment="1" applyProtection="1">
      <alignment horizontal="center" vertical="center" wrapText="1"/>
      <protection/>
    </xf>
    <xf numFmtId="0" fontId="12" fillId="33" borderId="42" xfId="0" applyNumberFormat="1" applyFont="1" applyFill="1" applyBorder="1" applyAlignment="1" applyProtection="1">
      <alignment horizontal="center" vertical="center" wrapText="1"/>
      <protection/>
    </xf>
    <xf numFmtId="0" fontId="12" fillId="33" borderId="38" xfId="0" applyNumberFormat="1" applyFont="1" applyFill="1" applyBorder="1" applyAlignment="1" applyProtection="1">
      <alignment horizontal="center" vertical="center" wrapText="1"/>
      <protection/>
    </xf>
    <xf numFmtId="0" fontId="12" fillId="33" borderId="39" xfId="0" applyNumberFormat="1" applyFont="1" applyFill="1" applyBorder="1" applyAlignment="1" applyProtection="1">
      <alignment horizontal="center" vertical="center" wrapText="1"/>
      <protection/>
    </xf>
    <xf numFmtId="49" fontId="15" fillId="34" borderId="0" xfId="0" applyNumberFormat="1" applyFont="1" applyFill="1" applyBorder="1" applyAlignment="1" applyProtection="1">
      <alignment horizontal="center" wrapText="1"/>
      <protection/>
    </xf>
    <xf numFmtId="164" fontId="13" fillId="34" borderId="0" xfId="0" applyNumberFormat="1" applyFont="1" applyFill="1" applyBorder="1" applyAlignment="1" applyProtection="1">
      <alignment horizontal="center"/>
      <protection/>
    </xf>
    <xf numFmtId="164" fontId="17" fillId="33" borderId="42" xfId="0" applyNumberFormat="1" applyFont="1" applyFill="1" applyBorder="1" applyAlignment="1" applyProtection="1">
      <alignment horizontal="center" vertical="center" wrapText="1"/>
      <protection/>
    </xf>
    <xf numFmtId="164" fontId="29" fillId="34" borderId="0" xfId="0" applyNumberFormat="1" applyFont="1" applyFill="1" applyBorder="1" applyAlignment="1" applyProtection="1">
      <alignment horizontal="center" wrapText="1"/>
      <protection/>
    </xf>
    <xf numFmtId="164" fontId="36" fillId="34" borderId="0" xfId="0" applyNumberFormat="1" applyFont="1" applyFill="1" applyBorder="1" applyAlignment="1" applyProtection="1">
      <alignment horizontal="center"/>
      <protection/>
    </xf>
    <xf numFmtId="164" fontId="32" fillId="33" borderId="0" xfId="0" applyNumberFormat="1" applyFont="1" applyFill="1" applyBorder="1" applyAlignment="1" applyProtection="1">
      <alignment horizontal="center" vertical="center"/>
      <protection/>
    </xf>
    <xf numFmtId="43" fontId="33" fillId="33" borderId="15" xfId="0" applyNumberFormat="1" applyFont="1" applyFill="1" applyBorder="1" applyAlignment="1" applyProtection="1">
      <alignment horizontal="center"/>
      <protection/>
    </xf>
    <xf numFmtId="164" fontId="28" fillId="37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38100"/>
    <xdr:sp>
      <xdr:nvSpPr>
        <xdr:cNvPr id="1" name="Text Box 1"/>
        <xdr:cNvSpPr txBox="1">
          <a:spLocks noChangeArrowheads="1"/>
        </xdr:cNvSpPr>
      </xdr:nvSpPr>
      <xdr:spPr>
        <a:xfrm>
          <a:off x="1485900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2" name="Text Box 1"/>
        <xdr:cNvSpPr txBox="1">
          <a:spLocks noChangeArrowheads="1"/>
        </xdr:cNvSpPr>
      </xdr:nvSpPr>
      <xdr:spPr>
        <a:xfrm>
          <a:off x="1485900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3" name="Text Box 1"/>
        <xdr:cNvSpPr txBox="1">
          <a:spLocks noChangeArrowheads="1"/>
        </xdr:cNvSpPr>
      </xdr:nvSpPr>
      <xdr:spPr>
        <a:xfrm>
          <a:off x="1485900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4" name="Text Box 1"/>
        <xdr:cNvSpPr txBox="1">
          <a:spLocks noChangeArrowheads="1"/>
        </xdr:cNvSpPr>
      </xdr:nvSpPr>
      <xdr:spPr>
        <a:xfrm>
          <a:off x="1485900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5" name="Text Box 1"/>
        <xdr:cNvSpPr txBox="1">
          <a:spLocks noChangeArrowheads="1"/>
        </xdr:cNvSpPr>
      </xdr:nvSpPr>
      <xdr:spPr>
        <a:xfrm>
          <a:off x="1485900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6" name="Text Box 1"/>
        <xdr:cNvSpPr txBox="1">
          <a:spLocks noChangeArrowheads="1"/>
        </xdr:cNvSpPr>
      </xdr:nvSpPr>
      <xdr:spPr>
        <a:xfrm>
          <a:off x="1485900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28575"/>
    <xdr:sp>
      <xdr:nvSpPr>
        <xdr:cNvPr id="1" name="Text Box 1"/>
        <xdr:cNvSpPr txBox="1">
          <a:spLocks noChangeArrowheads="1"/>
        </xdr:cNvSpPr>
      </xdr:nvSpPr>
      <xdr:spPr>
        <a:xfrm>
          <a:off x="1228725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2" name="Text Box 98"/>
        <xdr:cNvSpPr txBox="1">
          <a:spLocks noChangeArrowheads="1"/>
        </xdr:cNvSpPr>
      </xdr:nvSpPr>
      <xdr:spPr>
        <a:xfrm>
          <a:off x="1228725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3" name="Text Box 1"/>
        <xdr:cNvSpPr txBox="1">
          <a:spLocks noChangeArrowheads="1"/>
        </xdr:cNvSpPr>
      </xdr:nvSpPr>
      <xdr:spPr>
        <a:xfrm>
          <a:off x="1228725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4" name="Text Box 1"/>
        <xdr:cNvSpPr txBox="1">
          <a:spLocks noChangeArrowheads="1"/>
        </xdr:cNvSpPr>
      </xdr:nvSpPr>
      <xdr:spPr>
        <a:xfrm>
          <a:off x="1228725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5" name="Text Box 1"/>
        <xdr:cNvSpPr txBox="1">
          <a:spLocks noChangeArrowheads="1"/>
        </xdr:cNvSpPr>
      </xdr:nvSpPr>
      <xdr:spPr>
        <a:xfrm>
          <a:off x="1228725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6" name="Text Box 1"/>
        <xdr:cNvSpPr txBox="1">
          <a:spLocks noChangeArrowheads="1"/>
        </xdr:cNvSpPr>
      </xdr:nvSpPr>
      <xdr:spPr>
        <a:xfrm>
          <a:off x="1228725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7" name="Text Box 1"/>
        <xdr:cNvSpPr txBox="1">
          <a:spLocks noChangeArrowheads="1"/>
        </xdr:cNvSpPr>
      </xdr:nvSpPr>
      <xdr:spPr>
        <a:xfrm>
          <a:off x="1228725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8" name="Text Box 1"/>
        <xdr:cNvSpPr txBox="1">
          <a:spLocks noChangeArrowheads="1"/>
        </xdr:cNvSpPr>
      </xdr:nvSpPr>
      <xdr:spPr>
        <a:xfrm>
          <a:off x="1228725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9" name="Text Box 1"/>
        <xdr:cNvSpPr txBox="1">
          <a:spLocks noChangeArrowheads="1"/>
        </xdr:cNvSpPr>
      </xdr:nvSpPr>
      <xdr:spPr>
        <a:xfrm>
          <a:off x="1228725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10" name="Text Box 1"/>
        <xdr:cNvSpPr txBox="1">
          <a:spLocks noChangeArrowheads="1"/>
        </xdr:cNvSpPr>
      </xdr:nvSpPr>
      <xdr:spPr>
        <a:xfrm>
          <a:off x="1228725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11" name="Text Box 1"/>
        <xdr:cNvSpPr txBox="1">
          <a:spLocks noChangeArrowheads="1"/>
        </xdr:cNvSpPr>
      </xdr:nvSpPr>
      <xdr:spPr>
        <a:xfrm>
          <a:off x="1228725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12" name="Text Box 1"/>
        <xdr:cNvSpPr txBox="1">
          <a:spLocks noChangeArrowheads="1"/>
        </xdr:cNvSpPr>
      </xdr:nvSpPr>
      <xdr:spPr>
        <a:xfrm>
          <a:off x="1228725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13" name="Text Box 1"/>
        <xdr:cNvSpPr txBox="1">
          <a:spLocks noChangeArrowheads="1"/>
        </xdr:cNvSpPr>
      </xdr:nvSpPr>
      <xdr:spPr>
        <a:xfrm>
          <a:off x="1228725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14" name="Text Box 1"/>
        <xdr:cNvSpPr txBox="1">
          <a:spLocks noChangeArrowheads="1"/>
        </xdr:cNvSpPr>
      </xdr:nvSpPr>
      <xdr:spPr>
        <a:xfrm>
          <a:off x="1228725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15" name="Text Box 1"/>
        <xdr:cNvSpPr txBox="1">
          <a:spLocks noChangeArrowheads="1"/>
        </xdr:cNvSpPr>
      </xdr:nvSpPr>
      <xdr:spPr>
        <a:xfrm>
          <a:off x="1228725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16" name="Text Box 1"/>
        <xdr:cNvSpPr txBox="1">
          <a:spLocks noChangeArrowheads="1"/>
        </xdr:cNvSpPr>
      </xdr:nvSpPr>
      <xdr:spPr>
        <a:xfrm>
          <a:off x="1228725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17" name="Text Box 1"/>
        <xdr:cNvSpPr txBox="1">
          <a:spLocks noChangeArrowheads="1"/>
        </xdr:cNvSpPr>
      </xdr:nvSpPr>
      <xdr:spPr>
        <a:xfrm>
          <a:off x="1228725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18" name="Text Box 98"/>
        <xdr:cNvSpPr txBox="1">
          <a:spLocks noChangeArrowheads="1"/>
        </xdr:cNvSpPr>
      </xdr:nvSpPr>
      <xdr:spPr>
        <a:xfrm>
          <a:off x="1228725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19" name="Text Box 1"/>
        <xdr:cNvSpPr txBox="1">
          <a:spLocks noChangeArrowheads="1"/>
        </xdr:cNvSpPr>
      </xdr:nvSpPr>
      <xdr:spPr>
        <a:xfrm>
          <a:off x="1228725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20" name="Text Box 1"/>
        <xdr:cNvSpPr txBox="1">
          <a:spLocks noChangeArrowheads="1"/>
        </xdr:cNvSpPr>
      </xdr:nvSpPr>
      <xdr:spPr>
        <a:xfrm>
          <a:off x="1228725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21" name="Text Box 1"/>
        <xdr:cNvSpPr txBox="1">
          <a:spLocks noChangeArrowheads="1"/>
        </xdr:cNvSpPr>
      </xdr:nvSpPr>
      <xdr:spPr>
        <a:xfrm>
          <a:off x="1228725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22" name="Text Box 1"/>
        <xdr:cNvSpPr txBox="1">
          <a:spLocks noChangeArrowheads="1"/>
        </xdr:cNvSpPr>
      </xdr:nvSpPr>
      <xdr:spPr>
        <a:xfrm>
          <a:off x="1228725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23" name="Text Box 1"/>
        <xdr:cNvSpPr txBox="1">
          <a:spLocks noChangeArrowheads="1"/>
        </xdr:cNvSpPr>
      </xdr:nvSpPr>
      <xdr:spPr>
        <a:xfrm>
          <a:off x="1228725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24" name="Text Box 1"/>
        <xdr:cNvSpPr txBox="1">
          <a:spLocks noChangeArrowheads="1"/>
        </xdr:cNvSpPr>
      </xdr:nvSpPr>
      <xdr:spPr>
        <a:xfrm>
          <a:off x="1228725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25" name="Text Box 1"/>
        <xdr:cNvSpPr txBox="1">
          <a:spLocks noChangeArrowheads="1"/>
        </xdr:cNvSpPr>
      </xdr:nvSpPr>
      <xdr:spPr>
        <a:xfrm>
          <a:off x="1228725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26" name="Text Box 1"/>
        <xdr:cNvSpPr txBox="1">
          <a:spLocks noChangeArrowheads="1"/>
        </xdr:cNvSpPr>
      </xdr:nvSpPr>
      <xdr:spPr>
        <a:xfrm>
          <a:off x="1228725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27" name="Text Box 1"/>
        <xdr:cNvSpPr txBox="1">
          <a:spLocks noChangeArrowheads="1"/>
        </xdr:cNvSpPr>
      </xdr:nvSpPr>
      <xdr:spPr>
        <a:xfrm>
          <a:off x="1228725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28" name="Text Box 1"/>
        <xdr:cNvSpPr txBox="1">
          <a:spLocks noChangeArrowheads="1"/>
        </xdr:cNvSpPr>
      </xdr:nvSpPr>
      <xdr:spPr>
        <a:xfrm>
          <a:off x="1228725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29" name="Text Box 1"/>
        <xdr:cNvSpPr txBox="1">
          <a:spLocks noChangeArrowheads="1"/>
        </xdr:cNvSpPr>
      </xdr:nvSpPr>
      <xdr:spPr>
        <a:xfrm>
          <a:off x="1228725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30" name="Text Box 1"/>
        <xdr:cNvSpPr txBox="1">
          <a:spLocks noChangeArrowheads="1"/>
        </xdr:cNvSpPr>
      </xdr:nvSpPr>
      <xdr:spPr>
        <a:xfrm>
          <a:off x="1228725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BCTK%20m&#7851;u\BCTK%20m&#7851;u\BC_09T_2018%20theo%20TT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  mau an tuyen khong ro 9"/>
      <sheetName val="Mãu BC mien giam 8"/>
      <sheetName val="Mau an tuyen khong ro 9"/>
      <sheetName val="Mau cuong che 10"/>
      <sheetName val="Co cau bien che Mau 13"/>
      <sheetName val="Báo cáo chất lượng CB Mẫu 14"/>
      <sheetName val="Mau giam sat  15"/>
      <sheetName val="Mãu báo cáo Kiểm sát 16"/>
      <sheetName val="Bao cao khang nghi 17"/>
      <sheetName val="Bao cao ve Boi thuong NN 18"/>
      <sheetName val="bieu lay so lieu bc viet"/>
      <sheetName val="Thong tin"/>
      <sheetName val="01"/>
      <sheetName val="PT 01"/>
      <sheetName val="02"/>
      <sheetName val="PT02"/>
      <sheetName val="03"/>
      <sheetName val="PT03"/>
      <sheetName val="04"/>
      <sheetName val="PT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11">
        <row r="4">
          <cell r="B4" t="str">
            <v>Cục THADS tỉnh Bắc Giang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"/>
  <sheetViews>
    <sheetView view="pageBreakPreview" zoomScaleSheetLayoutView="100" zoomScalePageLayoutView="0" workbookViewId="0" topLeftCell="A7">
      <selection activeCell="G89" sqref="G89"/>
    </sheetView>
  </sheetViews>
  <sheetFormatPr defaultColWidth="9.140625" defaultRowHeight="15"/>
  <cols>
    <col min="1" max="1" width="4.00390625" style="4" customWidth="1"/>
    <col min="2" max="2" width="18.28125" style="4" customWidth="1"/>
    <col min="3" max="3" width="8.7109375" style="4" customWidth="1"/>
    <col min="4" max="4" width="6.421875" style="4" customWidth="1"/>
    <col min="5" max="5" width="7.421875" style="4" customWidth="1"/>
    <col min="6" max="7" width="5.7109375" style="4" customWidth="1"/>
    <col min="8" max="8" width="10.140625" style="4" customWidth="1"/>
    <col min="9" max="9" width="8.00390625" style="4" customWidth="1"/>
    <col min="10" max="10" width="6.28125" style="4" customWidth="1"/>
    <col min="11" max="11" width="5.00390625" style="4" customWidth="1"/>
    <col min="12" max="12" width="6.57421875" style="4" customWidth="1"/>
    <col min="13" max="13" width="5.7109375" style="4" customWidth="1"/>
    <col min="14" max="14" width="5.57421875" style="4" customWidth="1"/>
    <col min="15" max="16" width="6.00390625" style="4" customWidth="1"/>
    <col min="17" max="17" width="8.57421875" style="4" customWidth="1"/>
    <col min="18" max="18" width="7.57421875" style="4" customWidth="1"/>
    <col min="19" max="19" width="8.7109375" style="4" customWidth="1"/>
    <col min="20" max="20" width="8.7109375" style="205" customWidth="1"/>
    <col min="21" max="21" width="8.7109375" style="4" customWidth="1"/>
    <col min="22" max="16384" width="9.140625" style="4" customWidth="1"/>
  </cols>
  <sheetData>
    <row r="1" spans="1:21" ht="20.25" customHeight="1">
      <c r="A1" s="1" t="s">
        <v>0</v>
      </c>
      <c r="B1" s="1"/>
      <c r="C1" s="1"/>
      <c r="D1" s="2"/>
      <c r="E1" s="228" t="s">
        <v>1</v>
      </c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3" t="s">
        <v>2</v>
      </c>
      <c r="Q1" s="3"/>
      <c r="R1" s="3"/>
      <c r="S1" s="3"/>
      <c r="T1" s="186"/>
      <c r="U1" s="3"/>
    </row>
    <row r="2" spans="1:21" ht="17.25" customHeight="1">
      <c r="A2" s="221" t="s">
        <v>3</v>
      </c>
      <c r="B2" s="221"/>
      <c r="C2" s="221"/>
      <c r="D2" s="221"/>
      <c r="E2" s="229" t="s">
        <v>4</v>
      </c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30" t="str">
        <f>'[1]Thong tin'!B4</f>
        <v>Cục THADS tỉnh Bắc Giang</v>
      </c>
      <c r="Q2" s="230"/>
      <c r="R2" s="230"/>
      <c r="S2" s="230"/>
      <c r="T2" s="187"/>
      <c r="U2" s="67"/>
    </row>
    <row r="3" spans="1:21" ht="19.5" customHeight="1">
      <c r="A3" s="221" t="s">
        <v>5</v>
      </c>
      <c r="B3" s="221"/>
      <c r="C3" s="221"/>
      <c r="D3" s="221"/>
      <c r="E3" s="218" t="s">
        <v>161</v>
      </c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3" t="s">
        <v>6</v>
      </c>
      <c r="Q3" s="1"/>
      <c r="R3" s="3"/>
      <c r="S3" s="3"/>
      <c r="T3" s="186"/>
      <c r="U3" s="3"/>
    </row>
    <row r="4" spans="1:21" ht="14.25" customHeight="1">
      <c r="A4" s="5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"/>
      <c r="O4" s="6"/>
      <c r="P4" s="219" t="s">
        <v>8</v>
      </c>
      <c r="Q4" s="219"/>
      <c r="R4" s="219"/>
      <c r="S4" s="219"/>
      <c r="T4" s="188"/>
      <c r="U4" s="68"/>
    </row>
    <row r="5" spans="1:21" ht="15.75" customHeight="1">
      <c r="A5" s="2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8" t="s">
        <v>9</v>
      </c>
      <c r="R5" s="9"/>
      <c r="S5" s="9"/>
      <c r="T5" s="189"/>
      <c r="U5" s="9"/>
    </row>
    <row r="6" spans="1:21" ht="16.5" customHeight="1">
      <c r="A6" s="227" t="s">
        <v>10</v>
      </c>
      <c r="B6" s="227"/>
      <c r="C6" s="212" t="s">
        <v>11</v>
      </c>
      <c r="D6" s="212"/>
      <c r="E6" s="212"/>
      <c r="F6" s="212" t="s">
        <v>12</v>
      </c>
      <c r="G6" s="212" t="s">
        <v>13</v>
      </c>
      <c r="H6" s="217" t="s">
        <v>14</v>
      </c>
      <c r="I6" s="217"/>
      <c r="J6" s="217"/>
      <c r="K6" s="217"/>
      <c r="L6" s="217"/>
      <c r="M6" s="217"/>
      <c r="N6" s="217"/>
      <c r="O6" s="217"/>
      <c r="P6" s="217"/>
      <c r="Q6" s="217"/>
      <c r="R6" s="212" t="s">
        <v>15</v>
      </c>
      <c r="S6" s="212" t="s">
        <v>16</v>
      </c>
      <c r="T6" s="208" t="s">
        <v>137</v>
      </c>
      <c r="U6" s="220" t="s">
        <v>151</v>
      </c>
    </row>
    <row r="7" spans="1:21" s="11" customFormat="1" ht="14.25" customHeight="1">
      <c r="A7" s="227"/>
      <c r="B7" s="227"/>
      <c r="C7" s="212" t="s">
        <v>17</v>
      </c>
      <c r="D7" s="220" t="s">
        <v>18</v>
      </c>
      <c r="E7" s="220"/>
      <c r="F7" s="212"/>
      <c r="G7" s="212"/>
      <c r="H7" s="212" t="s">
        <v>14</v>
      </c>
      <c r="I7" s="212" t="s">
        <v>19</v>
      </c>
      <c r="J7" s="212"/>
      <c r="K7" s="212"/>
      <c r="L7" s="212"/>
      <c r="M7" s="212"/>
      <c r="N7" s="212"/>
      <c r="O7" s="212"/>
      <c r="P7" s="212"/>
      <c r="Q7" s="212" t="s">
        <v>20</v>
      </c>
      <c r="R7" s="212"/>
      <c r="S7" s="212"/>
      <c r="T7" s="208"/>
      <c r="U7" s="220"/>
    </row>
    <row r="8" spans="1:21" ht="16.5" customHeight="1">
      <c r="A8" s="227"/>
      <c r="B8" s="227"/>
      <c r="C8" s="212"/>
      <c r="D8" s="220" t="s">
        <v>21</v>
      </c>
      <c r="E8" s="220" t="s">
        <v>22</v>
      </c>
      <c r="F8" s="212"/>
      <c r="G8" s="212"/>
      <c r="H8" s="212"/>
      <c r="I8" s="212" t="s">
        <v>23</v>
      </c>
      <c r="J8" s="220" t="s">
        <v>18</v>
      </c>
      <c r="K8" s="220"/>
      <c r="L8" s="220"/>
      <c r="M8" s="220"/>
      <c r="N8" s="220"/>
      <c r="O8" s="220"/>
      <c r="P8" s="220"/>
      <c r="Q8" s="212"/>
      <c r="R8" s="212"/>
      <c r="S8" s="212"/>
      <c r="T8" s="208"/>
      <c r="U8" s="220"/>
    </row>
    <row r="9" spans="1:23" ht="91.5" customHeight="1">
      <c r="A9" s="227"/>
      <c r="B9" s="227"/>
      <c r="C9" s="212"/>
      <c r="D9" s="220"/>
      <c r="E9" s="220"/>
      <c r="F9" s="212"/>
      <c r="G9" s="212"/>
      <c r="H9" s="212"/>
      <c r="I9" s="212"/>
      <c r="J9" s="10" t="s">
        <v>24</v>
      </c>
      <c r="K9" s="10" t="s">
        <v>25</v>
      </c>
      <c r="L9" s="10" t="s">
        <v>26</v>
      </c>
      <c r="M9" s="10" t="s">
        <v>27</v>
      </c>
      <c r="N9" s="10" t="s">
        <v>28</v>
      </c>
      <c r="O9" s="10" t="s">
        <v>29</v>
      </c>
      <c r="P9" s="10" t="s">
        <v>30</v>
      </c>
      <c r="Q9" s="212"/>
      <c r="R9" s="212"/>
      <c r="S9" s="212"/>
      <c r="T9" s="208"/>
      <c r="U9" s="220"/>
      <c r="W9" s="4" t="s">
        <v>131</v>
      </c>
    </row>
    <row r="10" spans="1:21" ht="14.25" customHeight="1">
      <c r="A10" s="215" t="s">
        <v>31</v>
      </c>
      <c r="B10" s="216"/>
      <c r="C10" s="12">
        <v>1</v>
      </c>
      <c r="D10" s="12">
        <v>2</v>
      </c>
      <c r="E10" s="12">
        <v>3</v>
      </c>
      <c r="F10" s="12">
        <v>4</v>
      </c>
      <c r="G10" s="12">
        <v>5</v>
      </c>
      <c r="H10" s="12">
        <v>6</v>
      </c>
      <c r="I10" s="12">
        <v>7</v>
      </c>
      <c r="J10" s="12">
        <v>8</v>
      </c>
      <c r="K10" s="12">
        <v>9</v>
      </c>
      <c r="L10" s="12">
        <v>10</v>
      </c>
      <c r="M10" s="12">
        <v>11</v>
      </c>
      <c r="N10" s="12">
        <v>12</v>
      </c>
      <c r="O10" s="12">
        <v>13</v>
      </c>
      <c r="P10" s="12">
        <v>14</v>
      </c>
      <c r="Q10" s="12">
        <v>15</v>
      </c>
      <c r="R10" s="12">
        <v>16</v>
      </c>
      <c r="S10" s="12">
        <v>17</v>
      </c>
      <c r="T10" s="190"/>
      <c r="U10" s="12"/>
    </row>
    <row r="11" spans="1:26" ht="13.5" customHeight="1">
      <c r="A11" s="213" t="s">
        <v>32</v>
      </c>
      <c r="B11" s="214"/>
      <c r="C11" s="164">
        <f>+D11+E11</f>
        <v>8127</v>
      </c>
      <c r="D11" s="164">
        <f>+D12+D24</f>
        <v>4561</v>
      </c>
      <c r="E11" s="164">
        <f>+E12+E24</f>
        <v>3566</v>
      </c>
      <c r="F11" s="164">
        <f>+F12+F24</f>
        <v>62</v>
      </c>
      <c r="G11" s="164">
        <f>+G12+G24</f>
        <v>0</v>
      </c>
      <c r="H11" s="164">
        <f>+I11+Q11</f>
        <v>8065</v>
      </c>
      <c r="I11" s="164">
        <f>+J11+K11+L11+M11+N11+O11+P11</f>
        <v>5296</v>
      </c>
      <c r="J11" s="164">
        <f aca="true" t="shared" si="0" ref="J11:Q11">+J12+J24</f>
        <v>2826</v>
      </c>
      <c r="K11" s="164">
        <f t="shared" si="0"/>
        <v>54</v>
      </c>
      <c r="L11" s="164">
        <f t="shared" si="0"/>
        <v>2302</v>
      </c>
      <c r="M11" s="164">
        <f>+M12+M24</f>
        <v>103</v>
      </c>
      <c r="N11" s="164">
        <f t="shared" si="0"/>
        <v>2</v>
      </c>
      <c r="O11" s="164">
        <f t="shared" si="0"/>
        <v>0</v>
      </c>
      <c r="P11" s="164">
        <f t="shared" si="0"/>
        <v>9</v>
      </c>
      <c r="Q11" s="164">
        <f t="shared" si="0"/>
        <v>2769</v>
      </c>
      <c r="R11" s="164">
        <f>+Q11+P11+O11+N11+M11+L11</f>
        <v>5185</v>
      </c>
      <c r="S11" s="165">
        <f>+(J11+K11)/I11*100</f>
        <v>54.38066465256798</v>
      </c>
      <c r="T11" s="191">
        <f>+T12+T24</f>
        <v>1452</v>
      </c>
      <c r="U11" s="164">
        <f>+U12+U24</f>
        <v>2</v>
      </c>
      <c r="V11" s="53">
        <f>IF(SUM(D11:E11)=SUM(F11,H11),"","lệch "&amp;SUM(D11:E11)-SUM(F11,H11))</f>
      </c>
      <c r="W11" s="53">
        <f>IF(OR(R11&lt;&gt;SUM(L11:Q11),R11&lt;&gt;R12+R25+R34+R41+R48+R51+R59+R64+R69+R74+R81,R11&lt;&gt;H11-SUM(J11:K11)),"Sai","")</f>
      </c>
      <c r="X11" s="206"/>
      <c r="Z11" s="206"/>
    </row>
    <row r="12" spans="1:26" s="173" customFormat="1" ht="14.25" customHeight="1">
      <c r="A12" s="168" t="s">
        <v>31</v>
      </c>
      <c r="B12" s="169" t="s">
        <v>33</v>
      </c>
      <c r="C12" s="170">
        <f>+D12+E12</f>
        <v>188</v>
      </c>
      <c r="D12" s="170">
        <f aca="true" t="shared" si="1" ref="D12:Q12">+SUM(D13:D23)</f>
        <v>62</v>
      </c>
      <c r="E12" s="170">
        <f t="shared" si="1"/>
        <v>126</v>
      </c>
      <c r="F12" s="170">
        <f t="shared" si="1"/>
        <v>8</v>
      </c>
      <c r="G12" s="170">
        <f t="shared" si="1"/>
        <v>0</v>
      </c>
      <c r="H12" s="170">
        <f t="shared" si="1"/>
        <v>180</v>
      </c>
      <c r="I12" s="170">
        <f t="shared" si="1"/>
        <v>151</v>
      </c>
      <c r="J12" s="170">
        <f t="shared" si="1"/>
        <v>104</v>
      </c>
      <c r="K12" s="170">
        <f t="shared" si="1"/>
        <v>0</v>
      </c>
      <c r="L12" s="170">
        <f t="shared" si="1"/>
        <v>40</v>
      </c>
      <c r="M12" s="170">
        <f t="shared" si="1"/>
        <v>2</v>
      </c>
      <c r="N12" s="170">
        <f t="shared" si="1"/>
        <v>2</v>
      </c>
      <c r="O12" s="170">
        <f t="shared" si="1"/>
        <v>0</v>
      </c>
      <c r="P12" s="170">
        <f t="shared" si="1"/>
        <v>3</v>
      </c>
      <c r="Q12" s="170">
        <f t="shared" si="1"/>
        <v>29</v>
      </c>
      <c r="R12" s="170">
        <f>+Q12+P12+O12+N12+M12+L12</f>
        <v>76</v>
      </c>
      <c r="S12" s="171">
        <f>+(J12+K12)/I12*100</f>
        <v>68.87417218543047</v>
      </c>
      <c r="T12" s="192">
        <f>+SUM(T13:T23)</f>
        <v>8</v>
      </c>
      <c r="U12" s="170">
        <f>+SUM(U13:U23)</f>
        <v>0</v>
      </c>
      <c r="V12" s="172">
        <f aca="true" t="shared" si="2" ref="V12:V35">IF(SUM(D12:E12)=SUM(F12,H12),"","lệch "&amp;SUM(D12:E12)-SUM(F12,H12))</f>
      </c>
      <c r="W12" s="172">
        <f>IF(OR(R12&lt;&gt;SUM(L12:Q12),R12&lt;&gt;SUM(R13:R23),R12&lt;&gt;H12-SUM(J12:K12)),"SAI","")</f>
      </c>
      <c r="X12" s="206"/>
      <c r="Z12" s="206"/>
    </row>
    <row r="13" spans="1:26" ht="15" customHeight="1">
      <c r="A13" s="13" t="s">
        <v>34</v>
      </c>
      <c r="B13" s="57" t="s">
        <v>132</v>
      </c>
      <c r="C13" s="63">
        <v>6</v>
      </c>
      <c r="D13" s="64">
        <v>0</v>
      </c>
      <c r="E13" s="64">
        <v>6</v>
      </c>
      <c r="F13" s="64">
        <v>1</v>
      </c>
      <c r="G13" s="64"/>
      <c r="H13" s="63">
        <v>5</v>
      </c>
      <c r="I13" s="63">
        <v>5</v>
      </c>
      <c r="J13" s="64">
        <v>3</v>
      </c>
      <c r="K13" s="64"/>
      <c r="L13" s="64">
        <v>2</v>
      </c>
      <c r="M13" s="64"/>
      <c r="N13" s="64"/>
      <c r="O13" s="64"/>
      <c r="P13" s="64"/>
      <c r="Q13" s="64">
        <v>0</v>
      </c>
      <c r="R13" s="63">
        <v>2</v>
      </c>
      <c r="S13" s="85">
        <v>60</v>
      </c>
      <c r="T13" s="193">
        <v>0</v>
      </c>
      <c r="U13" s="64"/>
      <c r="V13" s="53">
        <f>IF(SUM(D13:E13)=SUM(F13,H13),"","lệch "&amp;SUM(D13:E13)-SUM(F13,H13))</f>
      </c>
      <c r="W13" s="53">
        <f>IF(OR(R13&lt;&gt;SUM(L13:Q13),R13&lt;&gt;H13-SUM(J13:K13)),"SAI","")</f>
      </c>
      <c r="X13" s="206"/>
      <c r="Z13" s="206"/>
    </row>
    <row r="14" spans="1:26" ht="15" customHeight="1">
      <c r="A14" s="16" t="s">
        <v>35</v>
      </c>
      <c r="B14" s="58" t="s">
        <v>36</v>
      </c>
      <c r="C14" s="63">
        <v>9</v>
      </c>
      <c r="D14" s="65">
        <v>6</v>
      </c>
      <c r="E14" s="65">
        <v>3</v>
      </c>
      <c r="F14" s="65">
        <v>1</v>
      </c>
      <c r="G14" s="65"/>
      <c r="H14" s="63">
        <v>8</v>
      </c>
      <c r="I14" s="63">
        <v>5</v>
      </c>
      <c r="J14" s="65">
        <v>2</v>
      </c>
      <c r="K14" s="65"/>
      <c r="L14" s="65">
        <v>3</v>
      </c>
      <c r="M14" s="65"/>
      <c r="N14" s="65"/>
      <c r="O14" s="65"/>
      <c r="P14" s="65"/>
      <c r="Q14" s="65">
        <v>3</v>
      </c>
      <c r="R14" s="63">
        <v>6</v>
      </c>
      <c r="S14" s="85">
        <v>40</v>
      </c>
      <c r="T14" s="194">
        <v>1</v>
      </c>
      <c r="U14" s="65"/>
      <c r="V14" s="53">
        <f t="shared" si="2"/>
      </c>
      <c r="W14" s="53">
        <f aca="true" t="shared" si="3" ref="W14:W23">IF(OR(R14&lt;&gt;SUM(L14:Q14),R14&lt;&gt;H14-SUM(J14:K14)),"SAI","")</f>
      </c>
      <c r="X14" s="206"/>
      <c r="Z14" s="206"/>
    </row>
    <row r="15" spans="1:26" ht="15" customHeight="1">
      <c r="A15" s="13" t="s">
        <v>37</v>
      </c>
      <c r="B15" s="59" t="s">
        <v>38</v>
      </c>
      <c r="C15" s="63">
        <v>19</v>
      </c>
      <c r="D15" s="66">
        <v>16</v>
      </c>
      <c r="E15" s="66">
        <v>3</v>
      </c>
      <c r="F15" s="66">
        <v>0</v>
      </c>
      <c r="G15" s="66">
        <v>0</v>
      </c>
      <c r="H15" s="63">
        <v>19</v>
      </c>
      <c r="I15" s="63">
        <v>9</v>
      </c>
      <c r="J15" s="66">
        <v>3</v>
      </c>
      <c r="K15" s="66">
        <v>0</v>
      </c>
      <c r="L15" s="66">
        <v>4</v>
      </c>
      <c r="M15" s="66">
        <v>0</v>
      </c>
      <c r="N15" s="66">
        <v>2</v>
      </c>
      <c r="O15" s="66">
        <v>0</v>
      </c>
      <c r="P15" s="66"/>
      <c r="Q15" s="66">
        <v>10</v>
      </c>
      <c r="R15" s="63">
        <v>16</v>
      </c>
      <c r="S15" s="85">
        <v>33.33333333333333</v>
      </c>
      <c r="T15" s="195">
        <v>1</v>
      </c>
      <c r="U15" s="66"/>
      <c r="V15" s="53">
        <f t="shared" si="2"/>
      </c>
      <c r="W15" s="53">
        <f t="shared" si="3"/>
      </c>
      <c r="X15" s="206"/>
      <c r="Z15" s="206"/>
    </row>
    <row r="16" spans="1:26" ht="15" customHeight="1">
      <c r="A16" s="16" t="s">
        <v>39</v>
      </c>
      <c r="B16" s="59" t="s">
        <v>144</v>
      </c>
      <c r="C16" s="63">
        <v>13</v>
      </c>
      <c r="D16" s="66">
        <v>0</v>
      </c>
      <c r="E16" s="66">
        <v>13</v>
      </c>
      <c r="F16" s="66"/>
      <c r="G16" s="66"/>
      <c r="H16" s="63">
        <v>13</v>
      </c>
      <c r="I16" s="63">
        <v>13</v>
      </c>
      <c r="J16" s="66">
        <v>13</v>
      </c>
      <c r="K16" s="66"/>
      <c r="L16" s="66">
        <v>0</v>
      </c>
      <c r="M16" s="66"/>
      <c r="N16" s="66"/>
      <c r="O16" s="66"/>
      <c r="P16" s="66"/>
      <c r="Q16" s="66">
        <v>0</v>
      </c>
      <c r="R16" s="63">
        <v>0</v>
      </c>
      <c r="S16" s="85">
        <v>100</v>
      </c>
      <c r="T16" s="195">
        <v>0</v>
      </c>
      <c r="U16" s="66"/>
      <c r="V16" s="53"/>
      <c r="W16" s="53"/>
      <c r="X16" s="206"/>
      <c r="Z16" s="206"/>
    </row>
    <row r="17" spans="1:26" ht="15" customHeight="1">
      <c r="A17" s="13" t="s">
        <v>40</v>
      </c>
      <c r="B17" s="59" t="s">
        <v>62</v>
      </c>
      <c r="C17" s="63">
        <v>35</v>
      </c>
      <c r="D17" s="66">
        <v>0</v>
      </c>
      <c r="E17" s="66">
        <v>35</v>
      </c>
      <c r="F17" s="66">
        <v>2</v>
      </c>
      <c r="G17" s="66"/>
      <c r="H17" s="63">
        <v>33</v>
      </c>
      <c r="I17" s="63">
        <v>33</v>
      </c>
      <c r="J17" s="66">
        <v>29</v>
      </c>
      <c r="K17" s="66"/>
      <c r="L17" s="66">
        <v>4</v>
      </c>
      <c r="M17" s="66"/>
      <c r="N17" s="66"/>
      <c r="O17" s="66"/>
      <c r="P17" s="66"/>
      <c r="Q17" s="66">
        <v>0</v>
      </c>
      <c r="R17" s="63">
        <v>4</v>
      </c>
      <c r="S17" s="85">
        <v>87.87878787878788</v>
      </c>
      <c r="T17" s="195">
        <v>0</v>
      </c>
      <c r="U17" s="66"/>
      <c r="V17" s="53">
        <f t="shared" si="2"/>
      </c>
      <c r="W17" s="53">
        <f t="shared" si="3"/>
      </c>
      <c r="X17" s="206"/>
      <c r="Z17" s="206"/>
    </row>
    <row r="18" spans="1:26" ht="15" customHeight="1">
      <c r="A18" s="16" t="s">
        <v>41</v>
      </c>
      <c r="B18" s="59" t="s">
        <v>129</v>
      </c>
      <c r="C18" s="63">
        <v>25</v>
      </c>
      <c r="D18" s="66">
        <v>6</v>
      </c>
      <c r="E18" s="66">
        <v>19</v>
      </c>
      <c r="F18" s="66">
        <v>3</v>
      </c>
      <c r="G18" s="66"/>
      <c r="H18" s="63">
        <v>22</v>
      </c>
      <c r="I18" s="63">
        <v>21</v>
      </c>
      <c r="J18" s="66">
        <v>13</v>
      </c>
      <c r="K18" s="66"/>
      <c r="L18" s="66">
        <v>6</v>
      </c>
      <c r="M18" s="66"/>
      <c r="N18" s="66"/>
      <c r="O18" s="66"/>
      <c r="P18" s="66">
        <v>2</v>
      </c>
      <c r="Q18" s="66">
        <v>1</v>
      </c>
      <c r="R18" s="63">
        <v>9</v>
      </c>
      <c r="S18" s="85">
        <v>61.904761904761905</v>
      </c>
      <c r="T18" s="195">
        <v>0</v>
      </c>
      <c r="U18" s="66"/>
      <c r="V18" s="53">
        <f t="shared" si="2"/>
      </c>
      <c r="W18" s="53">
        <f t="shared" si="3"/>
      </c>
      <c r="X18" s="206"/>
      <c r="Z18" s="206"/>
    </row>
    <row r="19" spans="1:26" ht="15" customHeight="1">
      <c r="A19" s="13" t="s">
        <v>43</v>
      </c>
      <c r="B19" s="59" t="s">
        <v>42</v>
      </c>
      <c r="C19" s="63">
        <v>19</v>
      </c>
      <c r="D19" s="66">
        <v>7</v>
      </c>
      <c r="E19" s="66">
        <v>12</v>
      </c>
      <c r="F19" s="66">
        <v>0</v>
      </c>
      <c r="G19" s="66"/>
      <c r="H19" s="63">
        <v>19</v>
      </c>
      <c r="I19" s="63">
        <v>13</v>
      </c>
      <c r="J19" s="66">
        <v>11</v>
      </c>
      <c r="K19" s="66">
        <v>0</v>
      </c>
      <c r="L19" s="66">
        <v>2</v>
      </c>
      <c r="M19" s="66"/>
      <c r="N19" s="66"/>
      <c r="O19" s="66"/>
      <c r="P19" s="66"/>
      <c r="Q19" s="66">
        <v>6</v>
      </c>
      <c r="R19" s="63">
        <v>8</v>
      </c>
      <c r="S19" s="85">
        <v>84.61538461538461</v>
      </c>
      <c r="T19" s="195">
        <v>5</v>
      </c>
      <c r="U19" s="66"/>
      <c r="V19" s="53"/>
      <c r="W19" s="53">
        <f t="shared" si="3"/>
      </c>
      <c r="X19" s="206"/>
      <c r="Z19" s="206"/>
    </row>
    <row r="20" spans="1:26" ht="15" customHeight="1">
      <c r="A20" s="16" t="s">
        <v>45</v>
      </c>
      <c r="B20" s="59" t="s">
        <v>67</v>
      </c>
      <c r="C20" s="63">
        <v>13</v>
      </c>
      <c r="D20" s="66">
        <v>5</v>
      </c>
      <c r="E20" s="66">
        <v>8</v>
      </c>
      <c r="F20" s="66"/>
      <c r="G20" s="66"/>
      <c r="H20" s="63">
        <v>13</v>
      </c>
      <c r="I20" s="63">
        <v>13</v>
      </c>
      <c r="J20" s="66">
        <v>5</v>
      </c>
      <c r="K20" s="66"/>
      <c r="L20" s="66">
        <v>8</v>
      </c>
      <c r="M20" s="66"/>
      <c r="N20" s="66"/>
      <c r="O20" s="66"/>
      <c r="P20" s="66"/>
      <c r="Q20" s="66">
        <v>0</v>
      </c>
      <c r="R20" s="63">
        <v>8</v>
      </c>
      <c r="S20" s="85">
        <v>38.46153846153847</v>
      </c>
      <c r="T20" s="195">
        <v>0</v>
      </c>
      <c r="U20" s="66"/>
      <c r="V20" s="53">
        <f t="shared" si="2"/>
      </c>
      <c r="W20" s="53">
        <f t="shared" si="3"/>
      </c>
      <c r="X20" s="206"/>
      <c r="Z20" s="206"/>
    </row>
    <row r="21" spans="1:26" ht="15" customHeight="1">
      <c r="A21" s="13" t="s">
        <v>47</v>
      </c>
      <c r="B21" s="59" t="s">
        <v>50</v>
      </c>
      <c r="C21" s="63">
        <v>21</v>
      </c>
      <c r="D21" s="66">
        <v>13</v>
      </c>
      <c r="E21" s="66">
        <v>8</v>
      </c>
      <c r="F21" s="66"/>
      <c r="G21" s="66"/>
      <c r="H21" s="63">
        <v>21</v>
      </c>
      <c r="I21" s="63">
        <v>13</v>
      </c>
      <c r="J21" s="66">
        <v>7</v>
      </c>
      <c r="K21" s="66"/>
      <c r="L21" s="66">
        <v>6</v>
      </c>
      <c r="M21" s="66"/>
      <c r="N21" s="66"/>
      <c r="O21" s="66"/>
      <c r="P21" s="66">
        <v>0</v>
      </c>
      <c r="Q21" s="66">
        <v>8</v>
      </c>
      <c r="R21" s="63">
        <v>14</v>
      </c>
      <c r="S21" s="85">
        <v>53.84615384615385</v>
      </c>
      <c r="T21" s="195">
        <v>1</v>
      </c>
      <c r="U21" s="66"/>
      <c r="V21" s="53">
        <f>IF(SUM(D21:E21)=SUM(F21,H21),"","lệch "&amp;SUM(D21:E21)-SUM(F21,H21))</f>
      </c>
      <c r="W21" s="53">
        <f t="shared" si="3"/>
      </c>
      <c r="X21" s="206"/>
      <c r="Z21" s="206"/>
    </row>
    <row r="22" spans="1:26" ht="15" customHeight="1">
      <c r="A22" s="16" t="s">
        <v>49</v>
      </c>
      <c r="B22" s="59" t="s">
        <v>46</v>
      </c>
      <c r="C22" s="63">
        <v>3</v>
      </c>
      <c r="D22" s="66">
        <v>3</v>
      </c>
      <c r="E22" s="66"/>
      <c r="F22" s="66"/>
      <c r="G22" s="66"/>
      <c r="H22" s="63">
        <v>3</v>
      </c>
      <c r="I22" s="63">
        <v>2</v>
      </c>
      <c r="J22" s="66">
        <v>0</v>
      </c>
      <c r="K22" s="66">
        <v>0</v>
      </c>
      <c r="L22" s="66">
        <v>2</v>
      </c>
      <c r="M22" s="66">
        <v>0</v>
      </c>
      <c r="N22" s="66">
        <v>0</v>
      </c>
      <c r="O22" s="66">
        <v>0</v>
      </c>
      <c r="P22" s="66">
        <v>0</v>
      </c>
      <c r="Q22" s="66">
        <v>1</v>
      </c>
      <c r="R22" s="63">
        <v>3</v>
      </c>
      <c r="S22" s="85">
        <v>0</v>
      </c>
      <c r="T22" s="195">
        <v>0</v>
      </c>
      <c r="U22" s="66"/>
      <c r="V22" s="53">
        <f>IF(SUM(D22:E22)=SUM(F22,H22),"","lệch "&amp;SUM(D22:E22)-SUM(F22,H22))</f>
      </c>
      <c r="W22" s="53">
        <f t="shared" si="3"/>
      </c>
      <c r="X22" s="206"/>
      <c r="Z22" s="206"/>
    </row>
    <row r="23" spans="1:26" ht="15" customHeight="1">
      <c r="A23" s="13" t="s">
        <v>127</v>
      </c>
      <c r="B23" s="59" t="s">
        <v>133</v>
      </c>
      <c r="C23" s="63">
        <v>25</v>
      </c>
      <c r="D23" s="66">
        <v>6</v>
      </c>
      <c r="E23" s="66">
        <v>19</v>
      </c>
      <c r="F23" s="66">
        <v>1</v>
      </c>
      <c r="G23" s="66"/>
      <c r="H23" s="63">
        <v>24</v>
      </c>
      <c r="I23" s="63">
        <v>24</v>
      </c>
      <c r="J23" s="66">
        <v>18</v>
      </c>
      <c r="K23" s="66">
        <v>0</v>
      </c>
      <c r="L23" s="66">
        <v>3</v>
      </c>
      <c r="M23" s="66">
        <v>2</v>
      </c>
      <c r="N23" s="66">
        <v>0</v>
      </c>
      <c r="O23" s="66">
        <v>0</v>
      </c>
      <c r="P23" s="66">
        <v>1</v>
      </c>
      <c r="Q23" s="66">
        <v>0</v>
      </c>
      <c r="R23" s="63">
        <v>6</v>
      </c>
      <c r="S23" s="85">
        <v>75</v>
      </c>
      <c r="T23" s="195">
        <v>0</v>
      </c>
      <c r="U23" s="66"/>
      <c r="V23" s="53">
        <f t="shared" si="2"/>
      </c>
      <c r="W23" s="53">
        <f t="shared" si="3"/>
      </c>
      <c r="X23" s="206"/>
      <c r="Z23" s="206"/>
    </row>
    <row r="24" spans="1:26" ht="14.25" customHeight="1">
      <c r="A24" s="88" t="s">
        <v>53</v>
      </c>
      <c r="B24" s="87" t="s">
        <v>54</v>
      </c>
      <c r="C24" s="88">
        <f>+D24+E24</f>
        <v>7939</v>
      </c>
      <c r="D24" s="163">
        <f>+D25+D34+D41+D48+D51+D59+D64+D69+D74+D81</f>
        <v>4499</v>
      </c>
      <c r="E24" s="163">
        <f>+E25+E34+E41+E48+E51+E59+E64+E69+E74+E81</f>
        <v>3440</v>
      </c>
      <c r="F24" s="163">
        <f>+F25+F34+F41+F48+F51+F59+F64+F69+F74+F81</f>
        <v>54</v>
      </c>
      <c r="G24" s="163">
        <f>+G25+G34+G41+G48+G51+G59+G64+G69+G74+G81</f>
        <v>0</v>
      </c>
      <c r="H24" s="88">
        <f>+I24+Q24</f>
        <v>7885</v>
      </c>
      <c r="I24" s="88">
        <f>+J24+K24+L24+M24+N24+O24+P24</f>
        <v>5145</v>
      </c>
      <c r="J24" s="163">
        <f aca="true" t="shared" si="4" ref="J24:R24">+J25+J34+J41+J48+J51+J59+J64+J69+J74+J81</f>
        <v>2722</v>
      </c>
      <c r="K24" s="163">
        <f t="shared" si="4"/>
        <v>54</v>
      </c>
      <c r="L24" s="163">
        <f t="shared" si="4"/>
        <v>2262</v>
      </c>
      <c r="M24" s="163">
        <f t="shared" si="4"/>
        <v>101</v>
      </c>
      <c r="N24" s="163">
        <f t="shared" si="4"/>
        <v>0</v>
      </c>
      <c r="O24" s="163">
        <f t="shared" si="4"/>
        <v>0</v>
      </c>
      <c r="P24" s="163">
        <f t="shared" si="4"/>
        <v>6</v>
      </c>
      <c r="Q24" s="163">
        <f t="shared" si="4"/>
        <v>2740</v>
      </c>
      <c r="R24" s="163">
        <f t="shared" si="4"/>
        <v>5109</v>
      </c>
      <c r="S24" s="89">
        <f>+(J24+K24)/I24*100</f>
        <v>53.955296404276</v>
      </c>
      <c r="T24" s="196">
        <f>+T25+T34+T41+T48+T51+T59+T64+T69+T74+T81</f>
        <v>1444</v>
      </c>
      <c r="U24" s="163">
        <f>+U25+U34+U41+U48+U51+U59+U64+U69+U74+U81</f>
        <v>2</v>
      </c>
      <c r="V24" s="53">
        <f t="shared" si="2"/>
      </c>
      <c r="W24" s="53">
        <f>IF(OR(R24&lt;&gt;SUM(L24:Q24),R24&lt;&gt;R25+R34+R41+R48+R51+R59+R64+R69+R74+R81,R24&lt;&gt;H24-SUM(J24:K24)),"Sai","")</f>
      </c>
      <c r="X24" s="206"/>
      <c r="Z24" s="206"/>
    </row>
    <row r="25" spans="1:26" s="173" customFormat="1" ht="14.25" customHeight="1">
      <c r="A25" s="168" t="s">
        <v>55</v>
      </c>
      <c r="B25" s="169" t="s">
        <v>56</v>
      </c>
      <c r="C25" s="170">
        <f>+D25+E25</f>
        <v>1300</v>
      </c>
      <c r="D25" s="170">
        <f>+SUM(D26:D33)</f>
        <v>835</v>
      </c>
      <c r="E25" s="170">
        <f>+SUM(E26:E33)</f>
        <v>465</v>
      </c>
      <c r="F25" s="170">
        <f>+SUM(F26:F33)</f>
        <v>16</v>
      </c>
      <c r="G25" s="170">
        <f>+SUM(G26:G33)</f>
        <v>0</v>
      </c>
      <c r="H25" s="170">
        <f>+I25+Q25</f>
        <v>1284</v>
      </c>
      <c r="I25" s="170">
        <f>+J25+K25+L25+M25+N25+O25+P25</f>
        <v>716</v>
      </c>
      <c r="J25" s="170">
        <f aca="true" t="shared" si="5" ref="J25:R25">+SUM(J26:J33)</f>
        <v>380</v>
      </c>
      <c r="K25" s="170">
        <f t="shared" si="5"/>
        <v>14</v>
      </c>
      <c r="L25" s="170">
        <f t="shared" si="5"/>
        <v>288</v>
      </c>
      <c r="M25" s="170">
        <f t="shared" si="5"/>
        <v>28</v>
      </c>
      <c r="N25" s="170">
        <f t="shared" si="5"/>
        <v>0</v>
      </c>
      <c r="O25" s="170">
        <f t="shared" si="5"/>
        <v>0</v>
      </c>
      <c r="P25" s="170">
        <f t="shared" si="5"/>
        <v>6</v>
      </c>
      <c r="Q25" s="170">
        <f t="shared" si="5"/>
        <v>568</v>
      </c>
      <c r="R25" s="170">
        <f t="shared" si="5"/>
        <v>890</v>
      </c>
      <c r="S25" s="171">
        <f>+(J25+K25)/I25*100</f>
        <v>55.02793296089386</v>
      </c>
      <c r="T25" s="192">
        <f>+SUM(T26:T33)</f>
        <v>421</v>
      </c>
      <c r="U25" s="170">
        <f>+SUM(U26:U33)</f>
        <v>0</v>
      </c>
      <c r="V25" s="172">
        <f t="shared" si="2"/>
      </c>
      <c r="W25" s="172">
        <f>IF(OR(R25&lt;&gt;SUM(L25:Q25),R25&lt;&gt;SUM(R26:R33),R25&lt;&gt;H25-SUM(J25:K25)),"SAI","")</f>
      </c>
      <c r="X25" s="206"/>
      <c r="Z25" s="206"/>
    </row>
    <row r="26" spans="1:26" ht="15" customHeight="1">
      <c r="A26" s="69">
        <v>1</v>
      </c>
      <c r="B26" s="57" t="s">
        <v>64</v>
      </c>
      <c r="C26" s="20">
        <v>101</v>
      </c>
      <c r="D26" s="15">
        <v>54</v>
      </c>
      <c r="E26" s="15">
        <v>47</v>
      </c>
      <c r="F26" s="15">
        <v>0</v>
      </c>
      <c r="G26" s="15">
        <v>0</v>
      </c>
      <c r="H26" s="20">
        <v>101</v>
      </c>
      <c r="I26" s="20">
        <v>72</v>
      </c>
      <c r="J26" s="15">
        <v>50</v>
      </c>
      <c r="K26" s="15">
        <v>0</v>
      </c>
      <c r="L26" s="15">
        <v>19</v>
      </c>
      <c r="M26" s="15">
        <v>3</v>
      </c>
      <c r="N26" s="15">
        <v>0</v>
      </c>
      <c r="O26" s="15">
        <v>0</v>
      </c>
      <c r="P26" s="15">
        <v>0</v>
      </c>
      <c r="Q26" s="15">
        <v>29</v>
      </c>
      <c r="R26" s="14">
        <v>51</v>
      </c>
      <c r="S26" s="85">
        <v>0.6944444444444444</v>
      </c>
      <c r="T26" s="197">
        <v>18</v>
      </c>
      <c r="U26" s="15">
        <v>0</v>
      </c>
      <c r="V26" s="53">
        <f t="shared" si="2"/>
      </c>
      <c r="W26" s="53">
        <f aca="true" t="shared" si="6" ref="W26:W35">IF(OR(R26&lt;&gt;SUM(L26:Q26),R26&lt;&gt;H26-SUM(J26:K26)),"SAI","")</f>
      </c>
      <c r="X26" s="206"/>
      <c r="Z26" s="206"/>
    </row>
    <row r="27" spans="1:26" ht="15" customHeight="1">
      <c r="A27" s="70">
        <v>2</v>
      </c>
      <c r="B27" s="59" t="s">
        <v>58</v>
      </c>
      <c r="C27" s="14">
        <v>258</v>
      </c>
      <c r="D27" s="18">
        <v>167</v>
      </c>
      <c r="E27" s="18">
        <v>91</v>
      </c>
      <c r="F27" s="18">
        <v>2</v>
      </c>
      <c r="G27" s="18">
        <v>0</v>
      </c>
      <c r="H27" s="14">
        <v>256</v>
      </c>
      <c r="I27" s="14">
        <v>132</v>
      </c>
      <c r="J27" s="18">
        <v>50</v>
      </c>
      <c r="K27" s="18">
        <v>0</v>
      </c>
      <c r="L27" s="18">
        <v>82</v>
      </c>
      <c r="M27" s="18">
        <v>0</v>
      </c>
      <c r="N27" s="18">
        <v>0</v>
      </c>
      <c r="O27" s="18">
        <v>0</v>
      </c>
      <c r="P27" s="18">
        <v>0</v>
      </c>
      <c r="Q27" s="18">
        <v>124</v>
      </c>
      <c r="R27" s="14">
        <v>206</v>
      </c>
      <c r="S27" s="85">
        <v>0.3787878787878788</v>
      </c>
      <c r="T27" s="86">
        <v>92</v>
      </c>
      <c r="U27" s="18">
        <v>0</v>
      </c>
      <c r="V27" s="53">
        <f t="shared" si="2"/>
      </c>
      <c r="W27" s="53">
        <f t="shared" si="6"/>
      </c>
      <c r="X27" s="206"/>
      <c r="Z27" s="206"/>
    </row>
    <row r="28" spans="1:26" ht="15" customHeight="1">
      <c r="A28" s="69">
        <v>3</v>
      </c>
      <c r="B28" s="59" t="s">
        <v>59</v>
      </c>
      <c r="C28" s="14">
        <v>147</v>
      </c>
      <c r="D28" s="18">
        <v>94</v>
      </c>
      <c r="E28" s="18">
        <v>53</v>
      </c>
      <c r="F28" s="18">
        <v>1</v>
      </c>
      <c r="G28" s="18">
        <v>0</v>
      </c>
      <c r="H28" s="14">
        <v>146</v>
      </c>
      <c r="I28" s="14">
        <v>78</v>
      </c>
      <c r="J28" s="18">
        <v>44</v>
      </c>
      <c r="K28" s="18">
        <v>3</v>
      </c>
      <c r="L28" s="18">
        <v>27</v>
      </c>
      <c r="M28" s="18">
        <v>4</v>
      </c>
      <c r="N28" s="18">
        <v>0</v>
      </c>
      <c r="O28" s="18">
        <v>0</v>
      </c>
      <c r="P28" s="18">
        <v>0</v>
      </c>
      <c r="Q28" s="18">
        <v>68</v>
      </c>
      <c r="R28" s="14">
        <v>99</v>
      </c>
      <c r="S28" s="85">
        <v>0.6025641025641025</v>
      </c>
      <c r="T28" s="86">
        <v>52</v>
      </c>
      <c r="U28" s="18">
        <v>0</v>
      </c>
      <c r="V28" s="53">
        <f t="shared" si="2"/>
      </c>
      <c r="W28" s="53">
        <f t="shared" si="6"/>
      </c>
      <c r="X28" s="206"/>
      <c r="Z28" s="206"/>
    </row>
    <row r="29" spans="1:26" ht="15" customHeight="1">
      <c r="A29" s="70">
        <v>4</v>
      </c>
      <c r="B29" s="59" t="s">
        <v>63</v>
      </c>
      <c r="C29" s="14">
        <v>179</v>
      </c>
      <c r="D29" s="18">
        <v>122</v>
      </c>
      <c r="E29" s="18">
        <v>57</v>
      </c>
      <c r="F29" s="18">
        <v>3</v>
      </c>
      <c r="G29" s="18">
        <v>0</v>
      </c>
      <c r="H29" s="14">
        <v>176</v>
      </c>
      <c r="I29" s="14">
        <v>87</v>
      </c>
      <c r="J29" s="18">
        <v>48</v>
      </c>
      <c r="K29" s="18">
        <v>0</v>
      </c>
      <c r="L29" s="18">
        <v>39</v>
      </c>
      <c r="M29" s="18">
        <v>0</v>
      </c>
      <c r="N29" s="18">
        <v>0</v>
      </c>
      <c r="O29" s="18">
        <v>0</v>
      </c>
      <c r="P29" s="18">
        <v>0</v>
      </c>
      <c r="Q29" s="18">
        <v>89</v>
      </c>
      <c r="R29" s="14">
        <v>128</v>
      </c>
      <c r="S29" s="85">
        <v>0.5517241379310345</v>
      </c>
      <c r="T29" s="86">
        <v>66</v>
      </c>
      <c r="U29" s="18">
        <v>0</v>
      </c>
      <c r="V29" s="53"/>
      <c r="W29" s="53"/>
      <c r="X29" s="206"/>
      <c r="Z29" s="206"/>
    </row>
    <row r="30" spans="1:26" ht="15" customHeight="1">
      <c r="A30" s="69">
        <v>5</v>
      </c>
      <c r="B30" s="59" t="s">
        <v>124</v>
      </c>
      <c r="C30" s="14">
        <v>174</v>
      </c>
      <c r="D30" s="18">
        <v>98</v>
      </c>
      <c r="E30" s="18">
        <v>76</v>
      </c>
      <c r="F30" s="18">
        <v>9</v>
      </c>
      <c r="G30" s="18">
        <v>0</v>
      </c>
      <c r="H30" s="14">
        <v>165</v>
      </c>
      <c r="I30" s="14">
        <v>97</v>
      </c>
      <c r="J30" s="18">
        <v>56</v>
      </c>
      <c r="K30" s="18">
        <v>3</v>
      </c>
      <c r="L30" s="18">
        <v>32</v>
      </c>
      <c r="M30" s="18">
        <v>0</v>
      </c>
      <c r="N30" s="18">
        <v>0</v>
      </c>
      <c r="O30" s="18">
        <v>0</v>
      </c>
      <c r="P30" s="18">
        <v>6</v>
      </c>
      <c r="Q30" s="18">
        <v>68</v>
      </c>
      <c r="R30" s="14">
        <v>106</v>
      </c>
      <c r="S30" s="85">
        <v>0.6082474226804123</v>
      </c>
      <c r="T30" s="86">
        <v>49</v>
      </c>
      <c r="U30" s="18">
        <v>0</v>
      </c>
      <c r="V30" s="53">
        <f t="shared" si="2"/>
      </c>
      <c r="W30" s="53">
        <f t="shared" si="6"/>
      </c>
      <c r="X30" s="206"/>
      <c r="Z30" s="206"/>
    </row>
    <row r="31" spans="1:26" ht="15" customHeight="1">
      <c r="A31" s="70">
        <v>6</v>
      </c>
      <c r="B31" s="59" t="s">
        <v>60</v>
      </c>
      <c r="C31" s="14">
        <v>184</v>
      </c>
      <c r="D31" s="18">
        <v>135</v>
      </c>
      <c r="E31" s="18">
        <v>49</v>
      </c>
      <c r="F31" s="18">
        <v>0</v>
      </c>
      <c r="G31" s="18">
        <v>0</v>
      </c>
      <c r="H31" s="14">
        <v>184</v>
      </c>
      <c r="I31" s="14">
        <v>87</v>
      </c>
      <c r="J31" s="18">
        <v>50</v>
      </c>
      <c r="K31" s="18">
        <v>2</v>
      </c>
      <c r="L31" s="18">
        <v>35</v>
      </c>
      <c r="M31" s="18">
        <v>0</v>
      </c>
      <c r="N31" s="18">
        <v>0</v>
      </c>
      <c r="O31" s="18">
        <v>0</v>
      </c>
      <c r="P31" s="18">
        <v>0</v>
      </c>
      <c r="Q31" s="18">
        <v>97</v>
      </c>
      <c r="R31" s="14">
        <v>132</v>
      </c>
      <c r="S31" s="85">
        <v>0.5977011494252874</v>
      </c>
      <c r="T31" s="86">
        <v>72</v>
      </c>
      <c r="U31" s="18">
        <v>0</v>
      </c>
      <c r="V31" s="53">
        <f>IF(SUM(D31:E31)=SUM(F31,H31),"","lệch "&amp;SUM(D31:E31)-SUM(F31,H31))</f>
      </c>
      <c r="W31" s="53">
        <f t="shared" si="6"/>
      </c>
      <c r="X31" s="206"/>
      <c r="Z31" s="206"/>
    </row>
    <row r="32" spans="1:26" ht="15" customHeight="1">
      <c r="A32" s="69">
        <v>7</v>
      </c>
      <c r="B32" s="59" t="s">
        <v>125</v>
      </c>
      <c r="C32" s="14">
        <v>135</v>
      </c>
      <c r="D32" s="18">
        <v>91</v>
      </c>
      <c r="E32" s="18">
        <v>44</v>
      </c>
      <c r="F32" s="18">
        <v>0</v>
      </c>
      <c r="G32" s="18">
        <v>0</v>
      </c>
      <c r="H32" s="14">
        <v>135</v>
      </c>
      <c r="I32" s="14">
        <v>94</v>
      </c>
      <c r="J32" s="18">
        <v>44</v>
      </c>
      <c r="K32" s="18">
        <v>0</v>
      </c>
      <c r="L32" s="18">
        <v>29</v>
      </c>
      <c r="M32" s="18">
        <v>21</v>
      </c>
      <c r="N32" s="18">
        <v>0</v>
      </c>
      <c r="O32" s="18">
        <v>0</v>
      </c>
      <c r="P32" s="18">
        <v>0</v>
      </c>
      <c r="Q32" s="18">
        <v>41</v>
      </c>
      <c r="R32" s="14">
        <v>91</v>
      </c>
      <c r="S32" s="85">
        <v>0.46808510638297873</v>
      </c>
      <c r="T32" s="86">
        <v>26</v>
      </c>
      <c r="U32" s="18">
        <v>0</v>
      </c>
      <c r="V32" s="53">
        <f>IF(SUM(D32:E32)=SUM(F32,H32),"","lệch "&amp;SUM(D32:E32)-SUM(F32,H32))</f>
      </c>
      <c r="W32" s="53">
        <f t="shared" si="6"/>
      </c>
      <c r="X32" s="206"/>
      <c r="Z32" s="206"/>
    </row>
    <row r="33" spans="1:26" ht="15" customHeight="1">
      <c r="A33" s="70">
        <v>8</v>
      </c>
      <c r="B33" s="59" t="s">
        <v>142</v>
      </c>
      <c r="C33" s="14">
        <v>122</v>
      </c>
      <c r="D33" s="18">
        <v>74</v>
      </c>
      <c r="E33" s="18">
        <v>48</v>
      </c>
      <c r="F33" s="18">
        <v>1</v>
      </c>
      <c r="G33" s="18">
        <v>0</v>
      </c>
      <c r="H33" s="14">
        <v>121</v>
      </c>
      <c r="I33" s="14">
        <v>69</v>
      </c>
      <c r="J33" s="18">
        <v>38</v>
      </c>
      <c r="K33" s="18">
        <v>6</v>
      </c>
      <c r="L33" s="18">
        <v>25</v>
      </c>
      <c r="M33" s="18">
        <v>0</v>
      </c>
      <c r="N33" s="18">
        <v>0</v>
      </c>
      <c r="O33" s="18">
        <v>0</v>
      </c>
      <c r="P33" s="18">
        <v>0</v>
      </c>
      <c r="Q33" s="18">
        <v>52</v>
      </c>
      <c r="R33" s="14">
        <v>77</v>
      </c>
      <c r="S33" s="85">
        <v>0.6376811594202898</v>
      </c>
      <c r="T33" s="86">
        <v>46</v>
      </c>
      <c r="U33" s="18">
        <v>0</v>
      </c>
      <c r="V33" s="53">
        <f t="shared" si="2"/>
      </c>
      <c r="W33" s="53">
        <f t="shared" si="6"/>
      </c>
      <c r="X33" s="206"/>
      <c r="Z33" s="206"/>
    </row>
    <row r="34" spans="1:26" s="173" customFormat="1" ht="14.25" customHeight="1">
      <c r="A34" s="168" t="s">
        <v>65</v>
      </c>
      <c r="B34" s="169" t="s">
        <v>66</v>
      </c>
      <c r="C34" s="170">
        <f>+D34+E34</f>
        <v>1038</v>
      </c>
      <c r="D34" s="170">
        <f>+SUM(D35:D40)</f>
        <v>667</v>
      </c>
      <c r="E34" s="170">
        <f>+SUM(E35:E40)</f>
        <v>371</v>
      </c>
      <c r="F34" s="170">
        <f>+SUM(F35:F40)</f>
        <v>12</v>
      </c>
      <c r="G34" s="170">
        <f>+SUM(G35:G40)</f>
        <v>0</v>
      </c>
      <c r="H34" s="170">
        <f>+I34+Q34</f>
        <v>1026</v>
      </c>
      <c r="I34" s="170">
        <f>+J34+K34+L34+M34+N34+O34+P34</f>
        <v>602</v>
      </c>
      <c r="J34" s="170">
        <f aca="true" t="shared" si="7" ref="J34:R34">+SUM(J35:J40)</f>
        <v>285</v>
      </c>
      <c r="K34" s="170">
        <f t="shared" si="7"/>
        <v>4</v>
      </c>
      <c r="L34" s="170">
        <f t="shared" si="7"/>
        <v>302</v>
      </c>
      <c r="M34" s="170">
        <f t="shared" si="7"/>
        <v>11</v>
      </c>
      <c r="N34" s="170">
        <f t="shared" si="7"/>
        <v>0</v>
      </c>
      <c r="O34" s="170">
        <f t="shared" si="7"/>
        <v>0</v>
      </c>
      <c r="P34" s="170">
        <f t="shared" si="7"/>
        <v>0</v>
      </c>
      <c r="Q34" s="170">
        <f t="shared" si="7"/>
        <v>424</v>
      </c>
      <c r="R34" s="170">
        <f t="shared" si="7"/>
        <v>737</v>
      </c>
      <c r="S34" s="171">
        <f>+(J34+K34)/I34*100</f>
        <v>48.006644518272424</v>
      </c>
      <c r="T34" s="192">
        <f>+SUM(T35:T40)</f>
        <v>264</v>
      </c>
      <c r="U34" s="170">
        <f>+SUM(U35:U40)</f>
        <v>0</v>
      </c>
      <c r="V34" s="172">
        <f t="shared" si="2"/>
      </c>
      <c r="W34" s="172">
        <f>IF(OR(R34&lt;&gt;SUM(L34:Q34),R34&lt;&gt;SUM(R35:R40),R34&lt;&gt;H34-SUM(J34:K34)),"SAI","")</f>
      </c>
      <c r="X34" s="206"/>
      <c r="Z34" s="206"/>
    </row>
    <row r="35" spans="1:26" ht="15" customHeight="1">
      <c r="A35" s="24">
        <v>1</v>
      </c>
      <c r="B35" s="59" t="s">
        <v>69</v>
      </c>
      <c r="C35" s="25">
        <v>139</v>
      </c>
      <c r="D35" s="17">
        <v>31</v>
      </c>
      <c r="E35" s="17">
        <v>108</v>
      </c>
      <c r="F35" s="17">
        <v>7</v>
      </c>
      <c r="G35" s="17">
        <v>0</v>
      </c>
      <c r="H35" s="25">
        <v>132</v>
      </c>
      <c r="I35" s="25">
        <v>132</v>
      </c>
      <c r="J35" s="17">
        <v>101</v>
      </c>
      <c r="K35" s="17">
        <v>0</v>
      </c>
      <c r="L35" s="17">
        <v>28</v>
      </c>
      <c r="M35" s="17">
        <v>3</v>
      </c>
      <c r="N35" s="17">
        <v>0</v>
      </c>
      <c r="O35" s="17">
        <v>0</v>
      </c>
      <c r="P35" s="17">
        <v>0</v>
      </c>
      <c r="Q35" s="17">
        <v>0</v>
      </c>
      <c r="R35" s="25">
        <v>31</v>
      </c>
      <c r="S35" s="89">
        <v>76.51515151515152</v>
      </c>
      <c r="T35" s="198">
        <v>0</v>
      </c>
      <c r="U35" s="17"/>
      <c r="V35" s="53">
        <f t="shared" si="2"/>
      </c>
      <c r="W35" s="53">
        <f t="shared" si="6"/>
      </c>
      <c r="X35" s="206"/>
      <c r="Z35" s="206"/>
    </row>
    <row r="36" spans="1:26" ht="15" customHeight="1">
      <c r="A36" s="26">
        <v>2</v>
      </c>
      <c r="B36" s="59" t="s">
        <v>68</v>
      </c>
      <c r="C36" s="14">
        <v>107</v>
      </c>
      <c r="D36" s="18">
        <v>75</v>
      </c>
      <c r="E36" s="18">
        <v>32</v>
      </c>
      <c r="F36" s="18">
        <v>0</v>
      </c>
      <c r="G36" s="18">
        <v>0</v>
      </c>
      <c r="H36" s="14">
        <v>107</v>
      </c>
      <c r="I36" s="14">
        <v>62</v>
      </c>
      <c r="J36" s="18">
        <v>16</v>
      </c>
      <c r="K36" s="18">
        <v>0</v>
      </c>
      <c r="L36" s="18">
        <v>44</v>
      </c>
      <c r="M36" s="18">
        <v>2</v>
      </c>
      <c r="N36" s="18">
        <v>0</v>
      </c>
      <c r="O36" s="18">
        <v>0</v>
      </c>
      <c r="P36" s="18">
        <v>0</v>
      </c>
      <c r="Q36" s="18">
        <v>45</v>
      </c>
      <c r="R36" s="14">
        <v>91</v>
      </c>
      <c r="S36" s="89">
        <v>25.806451612903224</v>
      </c>
      <c r="T36" s="86">
        <v>34</v>
      </c>
      <c r="U36" s="18"/>
      <c r="V36" s="53">
        <f>IF(SUM(D36:E36)=SUM(F36,H36),"","lệch "&amp;SUM(D36:E36)-SUM(F36,H36))</f>
      </c>
      <c r="W36" s="53">
        <f>IF(OR(R36&lt;&gt;SUM(L36:Q36),R36&lt;&gt;H36-SUM(J36:K36)),"SAI","")</f>
      </c>
      <c r="X36" s="206"/>
      <c r="Z36" s="206"/>
    </row>
    <row r="37" spans="1:26" ht="15" customHeight="1">
      <c r="A37" s="24">
        <v>3</v>
      </c>
      <c r="B37" s="59" t="s">
        <v>83</v>
      </c>
      <c r="C37" s="14">
        <v>220</v>
      </c>
      <c r="D37" s="18">
        <v>145</v>
      </c>
      <c r="E37" s="18">
        <v>75</v>
      </c>
      <c r="F37" s="18">
        <v>4</v>
      </c>
      <c r="G37" s="18">
        <v>0</v>
      </c>
      <c r="H37" s="14">
        <v>216</v>
      </c>
      <c r="I37" s="14">
        <v>121</v>
      </c>
      <c r="J37" s="18">
        <v>53</v>
      </c>
      <c r="K37" s="18">
        <v>3</v>
      </c>
      <c r="L37" s="18">
        <v>65</v>
      </c>
      <c r="M37" s="18">
        <v>0</v>
      </c>
      <c r="N37" s="18">
        <v>0</v>
      </c>
      <c r="O37" s="18">
        <v>0</v>
      </c>
      <c r="P37" s="18">
        <v>0</v>
      </c>
      <c r="Q37" s="18">
        <v>95</v>
      </c>
      <c r="R37" s="14">
        <v>160</v>
      </c>
      <c r="S37" s="89">
        <v>46.28099173553719</v>
      </c>
      <c r="T37" s="86">
        <v>51</v>
      </c>
      <c r="U37" s="18">
        <v>0</v>
      </c>
      <c r="V37" s="53"/>
      <c r="W37" s="53"/>
      <c r="X37" s="206"/>
      <c r="Z37" s="206"/>
    </row>
    <row r="38" spans="1:26" ht="15" customHeight="1">
      <c r="A38" s="26">
        <v>4</v>
      </c>
      <c r="B38" s="59" t="s">
        <v>70</v>
      </c>
      <c r="C38" s="14">
        <v>149</v>
      </c>
      <c r="D38" s="18">
        <v>110</v>
      </c>
      <c r="E38" s="18">
        <v>39</v>
      </c>
      <c r="F38" s="18">
        <v>0</v>
      </c>
      <c r="G38" s="18">
        <v>0</v>
      </c>
      <c r="H38" s="14">
        <v>149</v>
      </c>
      <c r="I38" s="14">
        <v>70</v>
      </c>
      <c r="J38" s="18">
        <v>27</v>
      </c>
      <c r="K38" s="18">
        <v>0</v>
      </c>
      <c r="L38" s="18">
        <v>40</v>
      </c>
      <c r="M38" s="18">
        <v>3</v>
      </c>
      <c r="N38" s="18">
        <v>0</v>
      </c>
      <c r="O38" s="18">
        <v>0</v>
      </c>
      <c r="P38" s="18">
        <v>0</v>
      </c>
      <c r="Q38" s="18">
        <v>79</v>
      </c>
      <c r="R38" s="14">
        <v>122</v>
      </c>
      <c r="S38" s="89">
        <v>38.57142857142858</v>
      </c>
      <c r="T38" s="86">
        <v>61</v>
      </c>
      <c r="U38" s="18">
        <v>0</v>
      </c>
      <c r="V38" s="53"/>
      <c r="W38" s="53"/>
      <c r="X38" s="206"/>
      <c r="Z38" s="206"/>
    </row>
    <row r="39" spans="1:26" ht="15" customHeight="1">
      <c r="A39" s="26">
        <v>5</v>
      </c>
      <c r="B39" s="59" t="s">
        <v>140</v>
      </c>
      <c r="C39" s="14">
        <v>183</v>
      </c>
      <c r="D39" s="18">
        <v>127</v>
      </c>
      <c r="E39" s="18">
        <v>56</v>
      </c>
      <c r="F39" s="18">
        <v>0</v>
      </c>
      <c r="G39" s="18">
        <v>0</v>
      </c>
      <c r="H39" s="14">
        <v>183</v>
      </c>
      <c r="I39" s="14">
        <v>98</v>
      </c>
      <c r="J39" s="18">
        <v>44</v>
      </c>
      <c r="K39" s="18">
        <v>0</v>
      </c>
      <c r="L39" s="18">
        <v>54</v>
      </c>
      <c r="M39" s="18">
        <v>0</v>
      </c>
      <c r="N39" s="18">
        <v>0</v>
      </c>
      <c r="O39" s="18">
        <v>0</v>
      </c>
      <c r="P39" s="18">
        <v>0</v>
      </c>
      <c r="Q39" s="18">
        <v>85</v>
      </c>
      <c r="R39" s="14">
        <v>139</v>
      </c>
      <c r="S39" s="89">
        <v>44.89795918367347</v>
      </c>
      <c r="T39" s="86">
        <v>44</v>
      </c>
      <c r="U39" s="18"/>
      <c r="V39" s="53">
        <f aca="true" t="shared" si="8" ref="V39:V46">IF(SUM(D39:E39)=SUM(F39,H39),"","lệch "&amp;SUM(D39:E39)-SUM(F39,H39))</f>
      </c>
      <c r="W39" s="53">
        <f>IF(OR(R39&lt;&gt;SUM(L39:Q39),R39&lt;&gt;H39-SUM(J39:K39)),"SAI","")</f>
      </c>
      <c r="X39" s="206"/>
      <c r="Z39" s="206"/>
    </row>
    <row r="40" spans="1:26" ht="15" customHeight="1">
      <c r="A40" s="24">
        <v>6</v>
      </c>
      <c r="B40" s="59" t="s">
        <v>141</v>
      </c>
      <c r="C40" s="14">
        <v>240</v>
      </c>
      <c r="D40" s="18">
        <v>179</v>
      </c>
      <c r="E40" s="18">
        <v>61</v>
      </c>
      <c r="F40" s="18">
        <v>1</v>
      </c>
      <c r="G40" s="18">
        <v>0</v>
      </c>
      <c r="H40" s="14">
        <v>239</v>
      </c>
      <c r="I40" s="14">
        <v>119</v>
      </c>
      <c r="J40" s="18">
        <v>44</v>
      </c>
      <c r="K40" s="18">
        <v>1</v>
      </c>
      <c r="L40" s="18">
        <v>71</v>
      </c>
      <c r="M40" s="18">
        <v>3</v>
      </c>
      <c r="N40" s="18">
        <v>0</v>
      </c>
      <c r="O40" s="18">
        <v>0</v>
      </c>
      <c r="P40" s="18">
        <v>0</v>
      </c>
      <c r="Q40" s="18">
        <v>120</v>
      </c>
      <c r="R40" s="14">
        <v>194</v>
      </c>
      <c r="S40" s="89">
        <v>37.81512605042017</v>
      </c>
      <c r="T40" s="86">
        <v>74</v>
      </c>
      <c r="U40" s="18"/>
      <c r="V40" s="53">
        <f t="shared" si="8"/>
      </c>
      <c r="W40" s="53">
        <f>IF(OR(R40&lt;&gt;SUM(L40:Q40),R40&lt;&gt;H40-SUM(J40:K40)),"SAI","")</f>
      </c>
      <c r="X40" s="206"/>
      <c r="Z40" s="206"/>
    </row>
    <row r="41" spans="1:26" s="173" customFormat="1" ht="14.25" customHeight="1">
      <c r="A41" s="168" t="s">
        <v>72</v>
      </c>
      <c r="B41" s="169" t="s">
        <v>73</v>
      </c>
      <c r="C41" s="170">
        <f>+D41+E41</f>
        <v>1161</v>
      </c>
      <c r="D41" s="170">
        <f>+SUM(D42:D47)</f>
        <v>736</v>
      </c>
      <c r="E41" s="170">
        <f>+SUM(E42:E47)</f>
        <v>425</v>
      </c>
      <c r="F41" s="170">
        <f>+SUM(F42:F47)</f>
        <v>3</v>
      </c>
      <c r="G41" s="170">
        <f>+SUM(G42:G47)</f>
        <v>0</v>
      </c>
      <c r="H41" s="170">
        <f>+I41+Q41</f>
        <v>1158</v>
      </c>
      <c r="I41" s="170">
        <f>+J41+K41+L41+M41+N41+O41+P41</f>
        <v>688</v>
      </c>
      <c r="J41" s="170">
        <f aca="true" t="shared" si="9" ref="J41:R41">+SUM(J42:J47)</f>
        <v>339</v>
      </c>
      <c r="K41" s="170">
        <f t="shared" si="9"/>
        <v>5</v>
      </c>
      <c r="L41" s="170">
        <f t="shared" si="9"/>
        <v>328</v>
      </c>
      <c r="M41" s="170">
        <f t="shared" si="9"/>
        <v>16</v>
      </c>
      <c r="N41" s="170">
        <f t="shared" si="9"/>
        <v>0</v>
      </c>
      <c r="O41" s="170">
        <f t="shared" si="9"/>
        <v>0</v>
      </c>
      <c r="P41" s="170">
        <f t="shared" si="9"/>
        <v>0</v>
      </c>
      <c r="Q41" s="170">
        <f t="shared" si="9"/>
        <v>470</v>
      </c>
      <c r="R41" s="170">
        <f t="shared" si="9"/>
        <v>814</v>
      </c>
      <c r="S41" s="171">
        <f>+(J41+K41)/I41*100</f>
        <v>50</v>
      </c>
      <c r="T41" s="192">
        <f>+SUM(T42:T47)</f>
        <v>115</v>
      </c>
      <c r="U41" s="170">
        <f>+SUM(U42:U47)</f>
        <v>0</v>
      </c>
      <c r="V41" s="172">
        <f t="shared" si="8"/>
      </c>
      <c r="W41" s="172">
        <f>IF(OR(R41&lt;&gt;SUM(L41:Q41),R41&lt;&gt;SUM(R42:R47),R41&lt;&gt;H41-SUM(J41:K41)),"SAI","")</f>
      </c>
      <c r="X41" s="206"/>
      <c r="Z41" s="206"/>
    </row>
    <row r="42" spans="1:26" ht="15" customHeight="1">
      <c r="A42" s="24">
        <v>1</v>
      </c>
      <c r="B42" s="62" t="s">
        <v>126</v>
      </c>
      <c r="C42" s="20">
        <v>209</v>
      </c>
      <c r="D42" s="15">
        <v>150</v>
      </c>
      <c r="E42" s="15">
        <v>59</v>
      </c>
      <c r="F42" s="15">
        <v>0</v>
      </c>
      <c r="G42" s="15">
        <v>0</v>
      </c>
      <c r="H42" s="20">
        <v>209</v>
      </c>
      <c r="I42" s="20">
        <v>117</v>
      </c>
      <c r="J42" s="15">
        <v>44</v>
      </c>
      <c r="K42" s="15">
        <v>0</v>
      </c>
      <c r="L42" s="15">
        <v>69</v>
      </c>
      <c r="M42" s="15">
        <v>4</v>
      </c>
      <c r="N42" s="15">
        <v>0</v>
      </c>
      <c r="O42" s="15">
        <v>0</v>
      </c>
      <c r="P42" s="15">
        <v>0</v>
      </c>
      <c r="Q42" s="15">
        <v>92</v>
      </c>
      <c r="R42" s="20">
        <v>165</v>
      </c>
      <c r="S42" s="85">
        <v>37.60683760683761</v>
      </c>
      <c r="T42" s="71">
        <v>17</v>
      </c>
      <c r="U42" s="71"/>
      <c r="V42" s="53">
        <f t="shared" si="8"/>
      </c>
      <c r="W42" s="53">
        <f>IF(OR(R42&lt;&gt;SUM(L42:Q42),R42&lt;&gt;H42-SUM(J42:K42)),"SAI","")</f>
      </c>
      <c r="X42" s="206"/>
      <c r="Z42" s="206"/>
    </row>
    <row r="43" spans="1:26" ht="15" customHeight="1">
      <c r="A43" s="24">
        <v>2</v>
      </c>
      <c r="B43" s="59" t="s">
        <v>74</v>
      </c>
      <c r="C43" s="14">
        <v>144</v>
      </c>
      <c r="D43" s="18">
        <v>40</v>
      </c>
      <c r="E43" s="18">
        <v>104</v>
      </c>
      <c r="F43" s="18">
        <v>2</v>
      </c>
      <c r="G43" s="18">
        <v>0</v>
      </c>
      <c r="H43" s="14">
        <v>142</v>
      </c>
      <c r="I43" s="14">
        <v>122</v>
      </c>
      <c r="J43" s="18">
        <v>92</v>
      </c>
      <c r="K43" s="18">
        <v>0</v>
      </c>
      <c r="L43" s="18">
        <v>30</v>
      </c>
      <c r="M43" s="18">
        <v>0</v>
      </c>
      <c r="N43" s="18">
        <v>0</v>
      </c>
      <c r="O43" s="18">
        <v>0</v>
      </c>
      <c r="P43" s="18">
        <v>0</v>
      </c>
      <c r="Q43" s="18">
        <v>20</v>
      </c>
      <c r="R43" s="14">
        <v>50</v>
      </c>
      <c r="S43" s="85">
        <v>75.40983606557377</v>
      </c>
      <c r="T43" s="72">
        <v>9</v>
      </c>
      <c r="U43" s="72"/>
      <c r="V43" s="53">
        <f t="shared" si="8"/>
      </c>
      <c r="W43" s="53">
        <f>IF(OR(R43&lt;&gt;SUM(L43:Q43),R43&lt;&gt;H43-SUM(J43:K43)),"SAI","")</f>
      </c>
      <c r="X43" s="206"/>
      <c r="Z43" s="206"/>
    </row>
    <row r="44" spans="1:26" ht="15" customHeight="1">
      <c r="A44" s="24">
        <v>3</v>
      </c>
      <c r="B44" s="59" t="s">
        <v>76</v>
      </c>
      <c r="C44" s="14">
        <v>219</v>
      </c>
      <c r="D44" s="18">
        <v>136</v>
      </c>
      <c r="E44" s="18">
        <v>83</v>
      </c>
      <c r="F44" s="18">
        <v>0</v>
      </c>
      <c r="G44" s="18">
        <v>0</v>
      </c>
      <c r="H44" s="14">
        <v>219</v>
      </c>
      <c r="I44" s="14">
        <v>125</v>
      </c>
      <c r="J44" s="18">
        <v>70</v>
      </c>
      <c r="K44" s="18">
        <v>1</v>
      </c>
      <c r="L44" s="18">
        <v>54</v>
      </c>
      <c r="M44" s="18">
        <v>0</v>
      </c>
      <c r="N44" s="18">
        <v>0</v>
      </c>
      <c r="O44" s="18">
        <v>0</v>
      </c>
      <c r="P44" s="18">
        <v>0</v>
      </c>
      <c r="Q44" s="18">
        <v>94</v>
      </c>
      <c r="R44" s="14">
        <v>148</v>
      </c>
      <c r="S44" s="85">
        <v>56.8</v>
      </c>
      <c r="T44" s="72">
        <v>71</v>
      </c>
      <c r="U44" s="72"/>
      <c r="V44" s="53">
        <f t="shared" si="8"/>
      </c>
      <c r="W44" s="53">
        <f>IF(OR(R44&lt;&gt;SUM(L44:Q44),R44&lt;&gt;H44-SUM(J44:K44)),"SAI","")</f>
      </c>
      <c r="X44" s="206"/>
      <c r="Z44" s="206"/>
    </row>
    <row r="45" spans="1:26" ht="15" customHeight="1">
      <c r="A45" s="24">
        <v>4</v>
      </c>
      <c r="B45" s="59" t="s">
        <v>98</v>
      </c>
      <c r="C45" s="14">
        <v>174</v>
      </c>
      <c r="D45" s="18">
        <v>174</v>
      </c>
      <c r="E45" s="18">
        <v>0</v>
      </c>
      <c r="F45" s="18">
        <v>0</v>
      </c>
      <c r="G45" s="18">
        <v>0</v>
      </c>
      <c r="H45" s="14">
        <v>174</v>
      </c>
      <c r="I45" s="14">
        <v>43</v>
      </c>
      <c r="J45" s="18">
        <v>2</v>
      </c>
      <c r="K45" s="18">
        <v>1</v>
      </c>
      <c r="L45" s="18">
        <v>40</v>
      </c>
      <c r="M45" s="18">
        <v>0</v>
      </c>
      <c r="N45" s="18">
        <v>0</v>
      </c>
      <c r="O45" s="18">
        <v>0</v>
      </c>
      <c r="P45" s="18">
        <v>0</v>
      </c>
      <c r="Q45" s="18">
        <v>131</v>
      </c>
      <c r="R45" s="14">
        <v>171</v>
      </c>
      <c r="S45" s="85">
        <v>6.976744186046512</v>
      </c>
      <c r="T45" s="72">
        <v>0</v>
      </c>
      <c r="U45" s="86"/>
      <c r="V45" s="53">
        <f t="shared" si="8"/>
      </c>
      <c r="W45" s="53">
        <f>IF(OR(R45&lt;&gt;SUM(L45:Q45),R45&lt;&gt;H45-SUM(J45:K45)),"SAI","")</f>
      </c>
      <c r="X45" s="206"/>
      <c r="Z45" s="206"/>
    </row>
    <row r="46" spans="1:26" ht="15" customHeight="1">
      <c r="A46" s="24">
        <v>5</v>
      </c>
      <c r="B46" s="59" t="s">
        <v>136</v>
      </c>
      <c r="C46" s="14">
        <v>247</v>
      </c>
      <c r="D46" s="18">
        <v>180</v>
      </c>
      <c r="E46" s="18">
        <v>67</v>
      </c>
      <c r="F46" s="18">
        <v>1</v>
      </c>
      <c r="G46" s="18">
        <v>0</v>
      </c>
      <c r="H46" s="14">
        <v>246</v>
      </c>
      <c r="I46" s="14">
        <v>140</v>
      </c>
      <c r="J46" s="18">
        <v>51</v>
      </c>
      <c r="K46" s="18">
        <v>2</v>
      </c>
      <c r="L46" s="18">
        <v>77</v>
      </c>
      <c r="M46" s="18">
        <v>10</v>
      </c>
      <c r="N46" s="18">
        <v>0</v>
      </c>
      <c r="O46" s="18">
        <v>0</v>
      </c>
      <c r="P46" s="18">
        <v>0</v>
      </c>
      <c r="Q46" s="18">
        <v>106</v>
      </c>
      <c r="R46" s="14">
        <v>193</v>
      </c>
      <c r="S46" s="85">
        <v>37.857142857142854</v>
      </c>
      <c r="T46" s="72">
        <v>12</v>
      </c>
      <c r="U46" s="86"/>
      <c r="V46" s="53">
        <f t="shared" si="8"/>
      </c>
      <c r="W46" s="53">
        <f>IF(OR(R46&lt;&gt;SUM(L46:Q46),R46&lt;&gt;H46-SUM(J46:K46)),"SAI","")</f>
      </c>
      <c r="X46" s="206"/>
      <c r="Z46" s="206"/>
    </row>
    <row r="47" spans="1:26" ht="15" customHeight="1">
      <c r="A47" s="24">
        <v>6</v>
      </c>
      <c r="B47" s="59" t="s">
        <v>97</v>
      </c>
      <c r="C47" s="14">
        <v>168</v>
      </c>
      <c r="D47" s="18">
        <v>56</v>
      </c>
      <c r="E47" s="18">
        <v>112</v>
      </c>
      <c r="F47" s="18">
        <v>0</v>
      </c>
      <c r="G47" s="18">
        <v>0</v>
      </c>
      <c r="H47" s="14">
        <v>168</v>
      </c>
      <c r="I47" s="14">
        <v>141</v>
      </c>
      <c r="J47" s="18">
        <v>80</v>
      </c>
      <c r="K47" s="18">
        <v>1</v>
      </c>
      <c r="L47" s="18">
        <v>58</v>
      </c>
      <c r="M47" s="18">
        <v>2</v>
      </c>
      <c r="N47" s="18">
        <v>0</v>
      </c>
      <c r="O47" s="18">
        <v>0</v>
      </c>
      <c r="P47" s="18">
        <v>0</v>
      </c>
      <c r="Q47" s="18">
        <v>27</v>
      </c>
      <c r="R47" s="14">
        <v>87</v>
      </c>
      <c r="S47" s="85">
        <v>57.446808510638306</v>
      </c>
      <c r="T47" s="72">
        <v>6</v>
      </c>
      <c r="U47" s="86"/>
      <c r="V47" s="53"/>
      <c r="W47" s="53"/>
      <c r="X47" s="206"/>
      <c r="Z47" s="206"/>
    </row>
    <row r="48" spans="1:26" s="173" customFormat="1" ht="14.25" customHeight="1">
      <c r="A48" s="168" t="s">
        <v>77</v>
      </c>
      <c r="B48" s="169" t="s">
        <v>78</v>
      </c>
      <c r="C48" s="170">
        <f>+D48+E48</f>
        <v>252</v>
      </c>
      <c r="D48" s="170">
        <f>+SUM(D49:D50)</f>
        <v>96</v>
      </c>
      <c r="E48" s="170">
        <f>+SUM(E49:E50)</f>
        <v>156</v>
      </c>
      <c r="F48" s="170">
        <f>+SUM(F49:F50)</f>
        <v>0</v>
      </c>
      <c r="G48" s="170">
        <f>+SUM(G49:G50)</f>
        <v>0</v>
      </c>
      <c r="H48" s="170">
        <f>+I48+Q48</f>
        <v>252</v>
      </c>
      <c r="I48" s="170">
        <f>+J48+K48+L48+M48+N48+O48+P48</f>
        <v>224</v>
      </c>
      <c r="J48" s="170">
        <f aca="true" t="shared" si="10" ref="J48:Q48">+SUM(J49:J50)</f>
        <v>162</v>
      </c>
      <c r="K48" s="170">
        <f t="shared" si="10"/>
        <v>4</v>
      </c>
      <c r="L48" s="170">
        <f t="shared" si="10"/>
        <v>58</v>
      </c>
      <c r="M48" s="170">
        <f t="shared" si="10"/>
        <v>0</v>
      </c>
      <c r="N48" s="170">
        <f t="shared" si="10"/>
        <v>0</v>
      </c>
      <c r="O48" s="170">
        <f t="shared" si="10"/>
        <v>0</v>
      </c>
      <c r="P48" s="170">
        <f t="shared" si="10"/>
        <v>0</v>
      </c>
      <c r="Q48" s="170">
        <f t="shared" si="10"/>
        <v>28</v>
      </c>
      <c r="R48" s="170">
        <f>+H48-J48-K48</f>
        <v>86</v>
      </c>
      <c r="S48" s="171">
        <f>+(J48+K48)/I48*100</f>
        <v>74.10714285714286</v>
      </c>
      <c r="T48" s="192">
        <f>+SUM(T49:T50)</f>
        <v>7</v>
      </c>
      <c r="U48" s="170">
        <f>+SUM(U49:U50)</f>
        <v>0</v>
      </c>
      <c r="V48" s="172">
        <f aca="true" t="shared" si="11" ref="V48:V61">IF(SUM(D48:E48)=SUM(F48,H48),"","lệch "&amp;SUM(D48:E48)-SUM(F48,H48))</f>
      </c>
      <c r="W48" s="172">
        <f>IF(OR(R48&lt;&gt;SUM(L48:Q48),R48&lt;&gt;SUM(R49:R50),R48&lt;&gt;H48-SUM(J48:K48)),"SAI","")</f>
      </c>
      <c r="X48" s="206"/>
      <c r="Z48" s="206"/>
    </row>
    <row r="49" spans="1:26" ht="15" customHeight="1">
      <c r="A49" s="26" t="s">
        <v>34</v>
      </c>
      <c r="B49" s="59" t="s">
        <v>82</v>
      </c>
      <c r="C49" s="20">
        <v>97</v>
      </c>
      <c r="D49" s="15">
        <v>20</v>
      </c>
      <c r="E49" s="15">
        <v>77</v>
      </c>
      <c r="F49" s="15"/>
      <c r="G49" s="15">
        <v>0</v>
      </c>
      <c r="H49" s="20">
        <v>97</v>
      </c>
      <c r="I49" s="20">
        <v>94</v>
      </c>
      <c r="J49" s="15">
        <v>71</v>
      </c>
      <c r="K49" s="15">
        <v>1</v>
      </c>
      <c r="L49" s="15">
        <v>22</v>
      </c>
      <c r="M49" s="15">
        <v>0</v>
      </c>
      <c r="N49" s="15">
        <v>0</v>
      </c>
      <c r="O49" s="15"/>
      <c r="P49" s="15">
        <v>0</v>
      </c>
      <c r="Q49" s="15">
        <v>3</v>
      </c>
      <c r="R49" s="20">
        <v>25</v>
      </c>
      <c r="S49" s="89">
        <f>+(J49+K49)/I49*100</f>
        <v>76.59574468085107</v>
      </c>
      <c r="T49" s="71">
        <v>2</v>
      </c>
      <c r="U49" s="91"/>
      <c r="V49" s="53">
        <f t="shared" si="11"/>
      </c>
      <c r="W49" s="53">
        <f>IF(OR(R49&lt;&gt;SUM(L49:Q49),R49&lt;&gt;H49-SUM(J49:K49)),"SAI","")</f>
      </c>
      <c r="X49" s="206"/>
      <c r="Z49" s="206"/>
    </row>
    <row r="50" spans="1:26" ht="15" customHeight="1">
      <c r="A50" s="152">
        <v>2</v>
      </c>
      <c r="B50" s="153" t="s">
        <v>118</v>
      </c>
      <c r="C50" s="154">
        <v>155</v>
      </c>
      <c r="D50" s="155">
        <v>76</v>
      </c>
      <c r="E50" s="155">
        <v>79</v>
      </c>
      <c r="F50" s="155"/>
      <c r="G50" s="155"/>
      <c r="H50" s="154">
        <v>155</v>
      </c>
      <c r="I50" s="154">
        <v>130</v>
      </c>
      <c r="J50" s="155">
        <v>91</v>
      </c>
      <c r="K50" s="155">
        <v>3</v>
      </c>
      <c r="L50" s="155">
        <v>36</v>
      </c>
      <c r="M50" s="155"/>
      <c r="N50" s="155">
        <v>0</v>
      </c>
      <c r="O50" s="155"/>
      <c r="P50" s="155">
        <v>0</v>
      </c>
      <c r="Q50" s="155">
        <v>25</v>
      </c>
      <c r="R50" s="154">
        <v>61</v>
      </c>
      <c r="S50" s="89">
        <f>+(J50+K50)/I50*100</f>
        <v>72.3076923076923</v>
      </c>
      <c r="T50" s="185">
        <v>5</v>
      </c>
      <c r="U50" s="156"/>
      <c r="V50" s="53"/>
      <c r="W50" s="53"/>
      <c r="X50" s="206"/>
      <c r="Z50" s="206"/>
    </row>
    <row r="51" spans="1:26" s="173" customFormat="1" ht="14.25" customHeight="1">
      <c r="A51" s="168" t="s">
        <v>79</v>
      </c>
      <c r="B51" s="169" t="s">
        <v>80</v>
      </c>
      <c r="C51" s="170">
        <f>+D51+E51</f>
        <v>854</v>
      </c>
      <c r="D51" s="170">
        <f>+SUM(D52:D58)</f>
        <v>471</v>
      </c>
      <c r="E51" s="170">
        <f>+SUM(E52:E58)</f>
        <v>383</v>
      </c>
      <c r="F51" s="170">
        <f>+SUM(F52:F58)</f>
        <v>5</v>
      </c>
      <c r="G51" s="170">
        <f>+SUM(G52:G58)</f>
        <v>0</v>
      </c>
      <c r="H51" s="170">
        <f>+I51+Q51</f>
        <v>849</v>
      </c>
      <c r="I51" s="170">
        <f>+J51+K51+L51+M51+N51+O51+P51</f>
        <v>625</v>
      </c>
      <c r="J51" s="170">
        <f aca="true" t="shared" si="12" ref="J51:Q51">+SUM(J52:J58)</f>
        <v>269</v>
      </c>
      <c r="K51" s="170">
        <f t="shared" si="12"/>
        <v>5</v>
      </c>
      <c r="L51" s="170">
        <f t="shared" si="12"/>
        <v>337</v>
      </c>
      <c r="M51" s="170">
        <f t="shared" si="12"/>
        <v>14</v>
      </c>
      <c r="N51" s="170">
        <f t="shared" si="12"/>
        <v>0</v>
      </c>
      <c r="O51" s="170">
        <f t="shared" si="12"/>
        <v>0</v>
      </c>
      <c r="P51" s="170">
        <f t="shared" si="12"/>
        <v>0</v>
      </c>
      <c r="Q51" s="170">
        <f t="shared" si="12"/>
        <v>224</v>
      </c>
      <c r="R51" s="170">
        <f>+H51-J51-K51</f>
        <v>575</v>
      </c>
      <c r="S51" s="171">
        <f>+(J51+K51)/I51*100</f>
        <v>43.84</v>
      </c>
      <c r="T51" s="192">
        <f>+SUM(T52:T58)</f>
        <v>116</v>
      </c>
      <c r="U51" s="170">
        <f>+SUM(U52:U58)</f>
        <v>0</v>
      </c>
      <c r="V51" s="172">
        <f t="shared" si="11"/>
      </c>
      <c r="W51" s="172">
        <f>IF(OR(R51&lt;&gt;SUM(L51:Q51),R51&lt;&gt;SUM(R52:R58),R51&lt;&gt;H51-SUM(J51:K51)),"SAI","")</f>
      </c>
      <c r="X51" s="206"/>
      <c r="Z51" s="206"/>
    </row>
    <row r="52" spans="1:26" ht="15" customHeight="1">
      <c r="A52" s="147">
        <v>1</v>
      </c>
      <c r="B52" s="61" t="s">
        <v>90</v>
      </c>
      <c r="C52" s="20">
        <v>185</v>
      </c>
      <c r="D52" s="15">
        <v>97</v>
      </c>
      <c r="E52" s="15">
        <v>88</v>
      </c>
      <c r="F52" s="15">
        <v>1</v>
      </c>
      <c r="G52" s="15">
        <v>0</v>
      </c>
      <c r="H52" s="20">
        <v>184</v>
      </c>
      <c r="I52" s="20">
        <v>138</v>
      </c>
      <c r="J52" s="15">
        <v>56</v>
      </c>
      <c r="K52" s="15">
        <v>0</v>
      </c>
      <c r="L52" s="15">
        <v>82</v>
      </c>
      <c r="M52" s="15">
        <v>0</v>
      </c>
      <c r="N52" s="15">
        <v>0</v>
      </c>
      <c r="O52" s="15">
        <v>0</v>
      </c>
      <c r="P52" s="15">
        <v>0</v>
      </c>
      <c r="Q52" s="15">
        <v>46</v>
      </c>
      <c r="R52" s="20">
        <v>128</v>
      </c>
      <c r="S52" s="89">
        <f aca="true" t="shared" si="13" ref="S52:S58">+(J52+K52)/I52*100</f>
        <v>40.57971014492754</v>
      </c>
      <c r="T52" s="197">
        <v>35</v>
      </c>
      <c r="U52" s="15"/>
      <c r="V52" s="53">
        <f t="shared" si="11"/>
      </c>
      <c r="W52" s="53">
        <f>IF(OR(R52&lt;&gt;SUM(L52:Q52),R52&lt;&gt;H52-SUM(J52:K52)),"SAI","")</f>
      </c>
      <c r="X52" s="206"/>
      <c r="Z52" s="206"/>
    </row>
    <row r="53" spans="1:26" ht="15" customHeight="1">
      <c r="A53" s="148">
        <v>2</v>
      </c>
      <c r="B53" s="59" t="s">
        <v>121</v>
      </c>
      <c r="C53" s="14">
        <v>168</v>
      </c>
      <c r="D53" s="18">
        <v>102</v>
      </c>
      <c r="E53" s="18">
        <v>66</v>
      </c>
      <c r="F53" s="18">
        <v>0</v>
      </c>
      <c r="G53" s="18">
        <v>0</v>
      </c>
      <c r="H53" s="14">
        <v>168</v>
      </c>
      <c r="I53" s="14">
        <v>129</v>
      </c>
      <c r="J53" s="18">
        <v>39</v>
      </c>
      <c r="K53" s="18">
        <v>2</v>
      </c>
      <c r="L53" s="18">
        <v>88</v>
      </c>
      <c r="M53" s="18">
        <v>0</v>
      </c>
      <c r="N53" s="18">
        <v>0</v>
      </c>
      <c r="O53" s="18">
        <v>0</v>
      </c>
      <c r="P53" s="18">
        <v>0</v>
      </c>
      <c r="Q53" s="18">
        <v>39</v>
      </c>
      <c r="R53" s="14">
        <v>127</v>
      </c>
      <c r="S53" s="89">
        <f t="shared" si="13"/>
        <v>31.782945736434108</v>
      </c>
      <c r="T53" s="86">
        <v>17</v>
      </c>
      <c r="U53" s="18"/>
      <c r="V53" s="53">
        <f t="shared" si="11"/>
      </c>
      <c r="W53" s="53">
        <f>IF(OR(R53&lt;&gt;SUM(L53:Q53),R53&lt;&gt;H53-SUM(J53:K53)),"SAI","")</f>
      </c>
      <c r="X53" s="206"/>
      <c r="Z53" s="206"/>
    </row>
    <row r="54" spans="1:26" ht="15" customHeight="1">
      <c r="A54" s="147">
        <v>3</v>
      </c>
      <c r="B54" s="59" t="s">
        <v>128</v>
      </c>
      <c r="C54" s="14">
        <v>175</v>
      </c>
      <c r="D54" s="18">
        <v>99</v>
      </c>
      <c r="E54" s="18">
        <v>76</v>
      </c>
      <c r="F54" s="18">
        <v>0</v>
      </c>
      <c r="G54" s="18">
        <v>0</v>
      </c>
      <c r="H54" s="14">
        <v>175</v>
      </c>
      <c r="I54" s="14">
        <v>124</v>
      </c>
      <c r="J54" s="18">
        <v>59</v>
      </c>
      <c r="K54" s="18">
        <v>1</v>
      </c>
      <c r="L54" s="18">
        <v>51</v>
      </c>
      <c r="M54" s="18">
        <v>13</v>
      </c>
      <c r="N54" s="18">
        <v>0</v>
      </c>
      <c r="O54" s="18">
        <v>0</v>
      </c>
      <c r="P54" s="18">
        <v>0</v>
      </c>
      <c r="Q54" s="18">
        <v>51</v>
      </c>
      <c r="R54" s="14">
        <v>115</v>
      </c>
      <c r="S54" s="89">
        <f t="shared" si="13"/>
        <v>48.38709677419355</v>
      </c>
      <c r="T54" s="86">
        <v>15</v>
      </c>
      <c r="U54" s="18"/>
      <c r="V54" s="53"/>
      <c r="W54" s="53"/>
      <c r="X54" s="206"/>
      <c r="Z54" s="206"/>
    </row>
    <row r="55" spans="1:26" ht="15" customHeight="1">
      <c r="A55" s="147">
        <v>4</v>
      </c>
      <c r="B55" s="59" t="s">
        <v>81</v>
      </c>
      <c r="C55" s="14">
        <v>83</v>
      </c>
      <c r="D55" s="18">
        <v>23</v>
      </c>
      <c r="E55" s="18">
        <v>60</v>
      </c>
      <c r="F55" s="18">
        <v>0</v>
      </c>
      <c r="G55" s="18">
        <v>0</v>
      </c>
      <c r="H55" s="14">
        <v>83</v>
      </c>
      <c r="I55" s="14">
        <v>64</v>
      </c>
      <c r="J55" s="18">
        <v>42</v>
      </c>
      <c r="K55" s="18">
        <v>1</v>
      </c>
      <c r="L55" s="18">
        <v>21</v>
      </c>
      <c r="M55" s="18">
        <v>0</v>
      </c>
      <c r="N55" s="18">
        <v>0</v>
      </c>
      <c r="O55" s="18">
        <v>0</v>
      </c>
      <c r="P55" s="18">
        <v>0</v>
      </c>
      <c r="Q55" s="18">
        <v>19</v>
      </c>
      <c r="R55" s="14">
        <v>40</v>
      </c>
      <c r="S55" s="89">
        <f t="shared" si="13"/>
        <v>67.1875</v>
      </c>
      <c r="T55" s="86">
        <v>13</v>
      </c>
      <c r="U55" s="18"/>
      <c r="V55" s="53"/>
      <c r="W55" s="53"/>
      <c r="X55" s="206"/>
      <c r="Z55" s="206"/>
    </row>
    <row r="56" spans="1:26" ht="15" customHeight="1">
      <c r="A56" s="148">
        <v>5</v>
      </c>
      <c r="B56" s="59" t="s">
        <v>61</v>
      </c>
      <c r="C56" s="14">
        <v>106</v>
      </c>
      <c r="D56" s="18">
        <v>80</v>
      </c>
      <c r="E56" s="18">
        <v>26</v>
      </c>
      <c r="F56" s="18">
        <v>1</v>
      </c>
      <c r="G56" s="18">
        <v>0</v>
      </c>
      <c r="H56" s="14">
        <v>105</v>
      </c>
      <c r="I56" s="14">
        <v>55</v>
      </c>
      <c r="J56" s="18">
        <v>20</v>
      </c>
      <c r="K56" s="18">
        <v>0</v>
      </c>
      <c r="L56" s="18">
        <v>34</v>
      </c>
      <c r="M56" s="18">
        <v>1</v>
      </c>
      <c r="N56" s="18">
        <v>0</v>
      </c>
      <c r="O56" s="18">
        <v>0</v>
      </c>
      <c r="P56" s="18">
        <v>0</v>
      </c>
      <c r="Q56" s="18">
        <v>50</v>
      </c>
      <c r="R56" s="14">
        <v>85</v>
      </c>
      <c r="S56" s="89">
        <f t="shared" si="13"/>
        <v>36.36363636363637</v>
      </c>
      <c r="T56" s="86">
        <v>22</v>
      </c>
      <c r="U56" s="18"/>
      <c r="V56" s="53">
        <f t="shared" si="11"/>
      </c>
      <c r="W56" s="53">
        <f>IF(OR(R56&lt;&gt;SUM(L56:Q56),R56&lt;&gt;H56-SUM(J56:K56)),"SAI","")</f>
      </c>
      <c r="X56" s="206"/>
      <c r="Z56" s="206"/>
    </row>
    <row r="57" spans="1:26" ht="15" customHeight="1">
      <c r="A57" s="147">
        <v>6</v>
      </c>
      <c r="B57" s="59" t="s">
        <v>71</v>
      </c>
      <c r="C57" s="14">
        <v>128</v>
      </c>
      <c r="D57" s="18">
        <v>70</v>
      </c>
      <c r="E57" s="18">
        <v>58</v>
      </c>
      <c r="F57" s="18">
        <v>3</v>
      </c>
      <c r="G57" s="18">
        <v>0</v>
      </c>
      <c r="H57" s="14">
        <v>125</v>
      </c>
      <c r="I57" s="14">
        <v>106</v>
      </c>
      <c r="J57" s="18">
        <v>51</v>
      </c>
      <c r="K57" s="18">
        <v>1</v>
      </c>
      <c r="L57" s="18">
        <v>54</v>
      </c>
      <c r="M57" s="18">
        <v>0</v>
      </c>
      <c r="N57" s="18">
        <v>0</v>
      </c>
      <c r="O57" s="18">
        <v>0</v>
      </c>
      <c r="P57" s="18">
        <v>0</v>
      </c>
      <c r="Q57" s="18">
        <v>19</v>
      </c>
      <c r="R57" s="14">
        <v>73</v>
      </c>
      <c r="S57" s="89">
        <f t="shared" si="13"/>
        <v>49.056603773584904</v>
      </c>
      <c r="T57" s="86">
        <v>14</v>
      </c>
      <c r="U57" s="18"/>
      <c r="V57" s="53">
        <f t="shared" si="11"/>
      </c>
      <c r="W57" s="53">
        <f>IF(OR(R57&lt;&gt;SUM(L57:Q57),R57&lt;&gt;H57-SUM(J57:K57)),"SAI","")</f>
      </c>
      <c r="X57" s="206"/>
      <c r="Z57" s="206"/>
    </row>
    <row r="58" spans="1:26" ht="15" customHeight="1">
      <c r="A58" s="147">
        <v>7</v>
      </c>
      <c r="B58" s="59" t="s">
        <v>122</v>
      </c>
      <c r="C58" s="14">
        <v>9</v>
      </c>
      <c r="D58" s="18">
        <v>0</v>
      </c>
      <c r="E58" s="18">
        <v>9</v>
      </c>
      <c r="F58" s="18">
        <v>0</v>
      </c>
      <c r="G58" s="18">
        <v>0</v>
      </c>
      <c r="H58" s="14">
        <v>9</v>
      </c>
      <c r="I58" s="14">
        <v>9</v>
      </c>
      <c r="J58" s="18">
        <v>2</v>
      </c>
      <c r="K58" s="18">
        <v>0</v>
      </c>
      <c r="L58" s="18">
        <v>7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4">
        <v>7</v>
      </c>
      <c r="S58" s="89">
        <f t="shared" si="13"/>
        <v>22.22222222222222</v>
      </c>
      <c r="T58" s="86"/>
      <c r="U58" s="18"/>
      <c r="V58" s="53">
        <f t="shared" si="11"/>
      </c>
      <c r="W58" s="53">
        <f>IF(OR(R58&lt;&gt;SUM(L58:Q58),R58&lt;&gt;H58-SUM(J58:K58)),"SAI","")</f>
      </c>
      <c r="X58" s="206"/>
      <c r="Z58" s="206"/>
    </row>
    <row r="59" spans="1:26" s="173" customFormat="1" ht="14.25" customHeight="1">
      <c r="A59" s="168" t="s">
        <v>84</v>
      </c>
      <c r="B59" s="169" t="s">
        <v>85</v>
      </c>
      <c r="C59" s="170">
        <f>+D59+E59</f>
        <v>650</v>
      </c>
      <c r="D59" s="170">
        <f>+SUM(D60:D63)</f>
        <v>345</v>
      </c>
      <c r="E59" s="170">
        <f>+SUM(E60:E63)</f>
        <v>305</v>
      </c>
      <c r="F59" s="170">
        <f>+SUM(F60:F63)</f>
        <v>0</v>
      </c>
      <c r="G59" s="170">
        <f>+SUM(G60:G63)</f>
        <v>0</v>
      </c>
      <c r="H59" s="170">
        <f>+I59+Q59</f>
        <v>650</v>
      </c>
      <c r="I59" s="170">
        <f>+J59+K59+L59+M59+N59+O59+P59</f>
        <v>442</v>
      </c>
      <c r="J59" s="170">
        <f aca="true" t="shared" si="14" ref="J59:Q59">+SUM(J60:J63)</f>
        <v>173</v>
      </c>
      <c r="K59" s="170">
        <f t="shared" si="14"/>
        <v>0</v>
      </c>
      <c r="L59" s="170">
        <f t="shared" si="14"/>
        <v>251</v>
      </c>
      <c r="M59" s="170">
        <f t="shared" si="14"/>
        <v>18</v>
      </c>
      <c r="N59" s="170">
        <f t="shared" si="14"/>
        <v>0</v>
      </c>
      <c r="O59" s="170">
        <f t="shared" si="14"/>
        <v>0</v>
      </c>
      <c r="P59" s="170">
        <f t="shared" si="14"/>
        <v>0</v>
      </c>
      <c r="Q59" s="170">
        <f t="shared" si="14"/>
        <v>208</v>
      </c>
      <c r="R59" s="170">
        <f>+H59-J59-K59</f>
        <v>477</v>
      </c>
      <c r="S59" s="171">
        <f aca="true" t="shared" si="15" ref="S59:S68">+(J59+K59)/I59*100</f>
        <v>39.14027149321267</v>
      </c>
      <c r="T59" s="192">
        <f>+SUM(T60:T63)</f>
        <v>121</v>
      </c>
      <c r="U59" s="170">
        <f>+SUM(U60:U63)</f>
        <v>2</v>
      </c>
      <c r="V59" s="172">
        <f t="shared" si="11"/>
      </c>
      <c r="W59" s="172">
        <f>IF(OR(R59&lt;&gt;SUM(L59:Q59),R59&lt;&gt;SUM(R60:R63),R59&lt;&gt;H59-SUM(J59:K59)),"SAI","")</f>
      </c>
      <c r="X59" s="206"/>
      <c r="Z59" s="206"/>
    </row>
    <row r="60" spans="1:26" ht="15" customHeight="1">
      <c r="A60" s="27">
        <v>1</v>
      </c>
      <c r="B60" s="61" t="s">
        <v>57</v>
      </c>
      <c r="C60" s="20">
        <v>72</v>
      </c>
      <c r="D60" s="15">
        <v>13</v>
      </c>
      <c r="E60" s="15">
        <v>59</v>
      </c>
      <c r="F60" s="15">
        <v>0</v>
      </c>
      <c r="G60" s="15">
        <v>0</v>
      </c>
      <c r="H60" s="20">
        <v>72</v>
      </c>
      <c r="I60" s="20">
        <v>68</v>
      </c>
      <c r="J60" s="15">
        <v>37</v>
      </c>
      <c r="K60" s="15">
        <v>0</v>
      </c>
      <c r="L60" s="15">
        <v>30</v>
      </c>
      <c r="M60" s="15">
        <v>1</v>
      </c>
      <c r="N60" s="15">
        <v>0</v>
      </c>
      <c r="O60" s="15">
        <v>0</v>
      </c>
      <c r="P60" s="15">
        <v>0</v>
      </c>
      <c r="Q60" s="15">
        <v>4</v>
      </c>
      <c r="R60" s="20">
        <v>35</v>
      </c>
      <c r="S60" s="89">
        <f t="shared" si="15"/>
        <v>54.41176470588235</v>
      </c>
      <c r="T60" s="71">
        <v>4</v>
      </c>
      <c r="U60" s="91">
        <v>1</v>
      </c>
      <c r="V60" s="53">
        <f t="shared" si="11"/>
      </c>
      <c r="W60" s="53">
        <f>IF(OR(R60&lt;&gt;SUM(L60:Q60),R60&lt;&gt;H60-SUM(J60:K60)),"SAI","")</f>
      </c>
      <c r="X60" s="206"/>
      <c r="Z60" s="206"/>
    </row>
    <row r="61" spans="1:26" ht="15" customHeight="1">
      <c r="A61" s="24">
        <v>2</v>
      </c>
      <c r="B61" s="62" t="s">
        <v>75</v>
      </c>
      <c r="C61" s="25">
        <v>190</v>
      </c>
      <c r="D61" s="17">
        <v>115</v>
      </c>
      <c r="E61" s="17">
        <v>75</v>
      </c>
      <c r="F61" s="17">
        <v>0</v>
      </c>
      <c r="G61" s="17">
        <v>0</v>
      </c>
      <c r="H61" s="25">
        <v>190</v>
      </c>
      <c r="I61" s="25">
        <v>104</v>
      </c>
      <c r="J61" s="17">
        <v>38</v>
      </c>
      <c r="K61" s="17">
        <v>0</v>
      </c>
      <c r="L61" s="17">
        <v>64</v>
      </c>
      <c r="M61" s="17">
        <v>2</v>
      </c>
      <c r="N61" s="17">
        <v>0</v>
      </c>
      <c r="O61" s="17">
        <v>0</v>
      </c>
      <c r="P61" s="17">
        <v>0</v>
      </c>
      <c r="Q61" s="17">
        <v>86</v>
      </c>
      <c r="R61" s="20">
        <v>152</v>
      </c>
      <c r="S61" s="89">
        <f t="shared" si="15"/>
        <v>36.53846153846153</v>
      </c>
      <c r="T61" s="199">
        <v>54</v>
      </c>
      <c r="U61" s="17"/>
      <c r="V61" s="53">
        <f t="shared" si="11"/>
      </c>
      <c r="W61" s="53">
        <f>IF(OR(R61&lt;&gt;SUM(L61:Q61),R61&lt;&gt;H61-SUM(J61:K61)),"SAI","")</f>
      </c>
      <c r="X61" s="206"/>
      <c r="Z61" s="206"/>
    </row>
    <row r="62" spans="1:26" ht="15" customHeight="1">
      <c r="A62" s="27">
        <v>3</v>
      </c>
      <c r="B62" s="62" t="s">
        <v>138</v>
      </c>
      <c r="C62" s="25">
        <v>215</v>
      </c>
      <c r="D62" s="17">
        <v>116</v>
      </c>
      <c r="E62" s="17">
        <v>99</v>
      </c>
      <c r="F62" s="17">
        <v>0</v>
      </c>
      <c r="G62" s="17">
        <v>0</v>
      </c>
      <c r="H62" s="25">
        <v>215</v>
      </c>
      <c r="I62" s="25">
        <v>157</v>
      </c>
      <c r="J62" s="17">
        <v>56</v>
      </c>
      <c r="K62" s="17">
        <v>0</v>
      </c>
      <c r="L62" s="17">
        <v>90</v>
      </c>
      <c r="M62" s="17">
        <v>11</v>
      </c>
      <c r="N62" s="17">
        <v>0</v>
      </c>
      <c r="O62" s="17">
        <v>0</v>
      </c>
      <c r="P62" s="17">
        <v>0</v>
      </c>
      <c r="Q62" s="17">
        <v>58</v>
      </c>
      <c r="R62" s="20">
        <v>159</v>
      </c>
      <c r="S62" s="89">
        <f t="shared" si="15"/>
        <v>35.6687898089172</v>
      </c>
      <c r="T62" s="199">
        <v>35</v>
      </c>
      <c r="U62" s="92"/>
      <c r="V62" s="53"/>
      <c r="W62" s="53">
        <f>IF(OR(R62&lt;&gt;SUM(L62:Q62),R62&lt;&gt;H62-SUM(J62:K62)),"SAI","")</f>
      </c>
      <c r="X62" s="206"/>
      <c r="Z62" s="206"/>
    </row>
    <row r="63" spans="1:26" ht="15" customHeight="1">
      <c r="A63" s="24">
        <v>4</v>
      </c>
      <c r="B63" s="59" t="s">
        <v>134</v>
      </c>
      <c r="C63" s="14">
        <v>173</v>
      </c>
      <c r="D63" s="18">
        <v>101</v>
      </c>
      <c r="E63" s="18">
        <v>72</v>
      </c>
      <c r="F63" s="18">
        <v>0</v>
      </c>
      <c r="G63" s="18">
        <v>0</v>
      </c>
      <c r="H63" s="14">
        <v>173</v>
      </c>
      <c r="I63" s="14">
        <v>113</v>
      </c>
      <c r="J63" s="18">
        <v>42</v>
      </c>
      <c r="K63" s="18">
        <v>0</v>
      </c>
      <c r="L63" s="18">
        <v>67</v>
      </c>
      <c r="M63" s="18">
        <v>4</v>
      </c>
      <c r="N63" s="18">
        <v>0</v>
      </c>
      <c r="O63" s="18">
        <v>0</v>
      </c>
      <c r="P63" s="18">
        <v>0</v>
      </c>
      <c r="Q63" s="18">
        <v>60</v>
      </c>
      <c r="R63" s="20">
        <v>131</v>
      </c>
      <c r="S63" s="89">
        <f t="shared" si="15"/>
        <v>37.16814159292036</v>
      </c>
      <c r="T63" s="72">
        <v>28</v>
      </c>
      <c r="U63" s="93">
        <v>1</v>
      </c>
      <c r="V63" s="53">
        <f aca="true" t="shared" si="16" ref="V63:V80">IF(SUM(D63:E63)=SUM(F63,H63),"","lệch "&amp;SUM(D63:E63)-SUM(F63,H63))</f>
      </c>
      <c r="W63" s="53">
        <f>IF(OR(R63&lt;&gt;SUM(L63:Q63),R63&lt;&gt;H63-SUM(J63:K63)),"SAI","")</f>
      </c>
      <c r="X63" s="206"/>
      <c r="Z63" s="206"/>
    </row>
    <row r="64" spans="1:26" s="173" customFormat="1" ht="14.25" customHeight="1">
      <c r="A64" s="168" t="s">
        <v>86</v>
      </c>
      <c r="B64" s="169" t="s">
        <v>87</v>
      </c>
      <c r="C64" s="170">
        <f>+D64+E64</f>
        <v>512</v>
      </c>
      <c r="D64" s="170">
        <f>+SUM(D65:D68)</f>
        <v>250</v>
      </c>
      <c r="E64" s="170">
        <f>+SUM(E65:E68)</f>
        <v>262</v>
      </c>
      <c r="F64" s="170">
        <f>+SUM(F65:F68)</f>
        <v>10</v>
      </c>
      <c r="G64" s="170">
        <f>+SUM(G65:G68)</f>
        <v>0</v>
      </c>
      <c r="H64" s="170">
        <f>+I64+Q64</f>
        <v>502</v>
      </c>
      <c r="I64" s="170">
        <f>+J64+K64+L64+M64+N64+O64+P64</f>
        <v>339</v>
      </c>
      <c r="J64" s="170">
        <f aca="true" t="shared" si="17" ref="J64:Q64">+SUM(J65:J68)</f>
        <v>214</v>
      </c>
      <c r="K64" s="170">
        <f t="shared" si="17"/>
        <v>5</v>
      </c>
      <c r="L64" s="170">
        <f t="shared" si="17"/>
        <v>119</v>
      </c>
      <c r="M64" s="170">
        <f t="shared" si="17"/>
        <v>1</v>
      </c>
      <c r="N64" s="170">
        <f t="shared" si="17"/>
        <v>0</v>
      </c>
      <c r="O64" s="170">
        <f t="shared" si="17"/>
        <v>0</v>
      </c>
      <c r="P64" s="170">
        <f t="shared" si="17"/>
        <v>0</v>
      </c>
      <c r="Q64" s="170">
        <f t="shared" si="17"/>
        <v>163</v>
      </c>
      <c r="R64" s="170">
        <f>+H64-J64-K64</f>
        <v>283</v>
      </c>
      <c r="S64" s="171">
        <f t="shared" si="15"/>
        <v>64.60176991150442</v>
      </c>
      <c r="T64" s="192">
        <f>SUM(T65:T68)</f>
        <v>79</v>
      </c>
      <c r="U64" s="170">
        <f>+SUM(U65:U68)</f>
        <v>0</v>
      </c>
      <c r="V64" s="172">
        <f t="shared" si="16"/>
      </c>
      <c r="W64" s="172">
        <f>IF(OR(R64&lt;&gt;SUM(L64:Q64),R64&lt;&gt;SUM(R65:R68),R64&lt;&gt;H64-SUM(J64:K64)),"SAI","")</f>
      </c>
      <c r="X64" s="206"/>
      <c r="Z64" s="206"/>
    </row>
    <row r="65" spans="1:26" ht="15" customHeight="1">
      <c r="A65" s="27">
        <v>1</v>
      </c>
      <c r="B65" s="57" t="s">
        <v>88</v>
      </c>
      <c r="C65" s="20">
        <v>28</v>
      </c>
      <c r="D65" s="15">
        <v>0</v>
      </c>
      <c r="E65" s="15">
        <v>28</v>
      </c>
      <c r="F65" s="15">
        <v>4</v>
      </c>
      <c r="G65" s="15">
        <v>0</v>
      </c>
      <c r="H65" s="20">
        <v>24</v>
      </c>
      <c r="I65" s="20">
        <v>24</v>
      </c>
      <c r="J65" s="15">
        <v>24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20">
        <v>0</v>
      </c>
      <c r="S65" s="89">
        <f t="shared" si="15"/>
        <v>100</v>
      </c>
      <c r="T65" s="197">
        <v>0</v>
      </c>
      <c r="U65" s="91">
        <v>0</v>
      </c>
      <c r="V65" s="53">
        <f t="shared" si="16"/>
      </c>
      <c r="W65" s="53">
        <f>IF(OR(R65&lt;&gt;SUM(L65:Q65),R65&lt;&gt;H65-SUM(J65:K65)),"SAI","")</f>
      </c>
      <c r="X65" s="206"/>
      <c r="Z65" s="206"/>
    </row>
    <row r="66" spans="1:26" ht="15" customHeight="1">
      <c r="A66" s="26">
        <v>2</v>
      </c>
      <c r="B66" s="59" t="s">
        <v>119</v>
      </c>
      <c r="C66" s="14">
        <v>160</v>
      </c>
      <c r="D66" s="18">
        <v>82</v>
      </c>
      <c r="E66" s="18">
        <v>78</v>
      </c>
      <c r="F66" s="18">
        <v>4</v>
      </c>
      <c r="G66" s="18">
        <v>0</v>
      </c>
      <c r="H66" s="14">
        <v>156</v>
      </c>
      <c r="I66" s="14">
        <v>103</v>
      </c>
      <c r="J66" s="18">
        <v>68</v>
      </c>
      <c r="K66" s="18">
        <v>2</v>
      </c>
      <c r="L66" s="18">
        <v>33</v>
      </c>
      <c r="M66" s="18">
        <v>0</v>
      </c>
      <c r="N66" s="18">
        <v>0</v>
      </c>
      <c r="O66" s="18">
        <v>0</v>
      </c>
      <c r="P66" s="18">
        <v>0</v>
      </c>
      <c r="Q66" s="18">
        <v>53</v>
      </c>
      <c r="R66" s="14">
        <v>86</v>
      </c>
      <c r="S66" s="89">
        <f t="shared" si="15"/>
        <v>67.96116504854369</v>
      </c>
      <c r="T66" s="72">
        <v>44</v>
      </c>
      <c r="U66" s="93">
        <v>0</v>
      </c>
      <c r="V66" s="53">
        <f t="shared" si="16"/>
      </c>
      <c r="W66" s="53">
        <f>IF(OR(R66&lt;&gt;SUM(L66:Q66),R66&lt;&gt;H66-SUM(J66:K66)),"SAI","")</f>
      </c>
      <c r="X66" s="206"/>
      <c r="Z66" s="206"/>
    </row>
    <row r="67" spans="1:26" ht="15" customHeight="1">
      <c r="A67" s="26">
        <v>3</v>
      </c>
      <c r="B67" s="59" t="s">
        <v>91</v>
      </c>
      <c r="C67" s="14">
        <v>157</v>
      </c>
      <c r="D67" s="18">
        <v>77</v>
      </c>
      <c r="E67" s="18">
        <v>80</v>
      </c>
      <c r="F67" s="18">
        <v>1</v>
      </c>
      <c r="G67" s="18">
        <v>0</v>
      </c>
      <c r="H67" s="14">
        <v>156</v>
      </c>
      <c r="I67" s="14">
        <v>109</v>
      </c>
      <c r="J67" s="18">
        <v>59</v>
      </c>
      <c r="K67" s="18">
        <v>1</v>
      </c>
      <c r="L67" s="18">
        <v>49</v>
      </c>
      <c r="M67" s="18">
        <v>0</v>
      </c>
      <c r="N67" s="18">
        <v>0</v>
      </c>
      <c r="O67" s="18">
        <v>0</v>
      </c>
      <c r="P67" s="18">
        <v>0</v>
      </c>
      <c r="Q67" s="18">
        <v>47</v>
      </c>
      <c r="R67" s="14">
        <v>96</v>
      </c>
      <c r="S67" s="89">
        <f t="shared" si="15"/>
        <v>55.04587155963303</v>
      </c>
      <c r="T67" s="72">
        <v>15</v>
      </c>
      <c r="U67" s="93">
        <v>0</v>
      </c>
      <c r="V67" s="53">
        <f t="shared" si="16"/>
      </c>
      <c r="W67" s="53">
        <f>IF(OR(R67&lt;&gt;SUM(L67:Q67),R67&lt;&gt;H67-SUM(J67:K67)),"SAI","")</f>
      </c>
      <c r="X67" s="206"/>
      <c r="Z67" s="206"/>
    </row>
    <row r="68" spans="1:26" ht="15" customHeight="1">
      <c r="A68" s="26">
        <v>4</v>
      </c>
      <c r="B68" s="59" t="s">
        <v>89</v>
      </c>
      <c r="C68" s="14">
        <v>167</v>
      </c>
      <c r="D68" s="18">
        <v>91</v>
      </c>
      <c r="E68" s="18">
        <v>76</v>
      </c>
      <c r="F68" s="18">
        <v>1</v>
      </c>
      <c r="G68" s="18">
        <v>0</v>
      </c>
      <c r="H68" s="14">
        <v>166</v>
      </c>
      <c r="I68" s="14">
        <v>103</v>
      </c>
      <c r="J68" s="18">
        <v>63</v>
      </c>
      <c r="K68" s="18">
        <v>2</v>
      </c>
      <c r="L68" s="18">
        <v>37</v>
      </c>
      <c r="M68" s="18">
        <v>1</v>
      </c>
      <c r="N68" s="18">
        <v>0</v>
      </c>
      <c r="O68" s="18">
        <v>0</v>
      </c>
      <c r="P68" s="18">
        <v>0</v>
      </c>
      <c r="Q68" s="18">
        <v>63</v>
      </c>
      <c r="R68" s="14">
        <v>101</v>
      </c>
      <c r="S68" s="89">
        <f t="shared" si="15"/>
        <v>63.10679611650486</v>
      </c>
      <c r="T68" s="72">
        <v>20</v>
      </c>
      <c r="U68" s="93">
        <v>0</v>
      </c>
      <c r="V68" s="53">
        <f t="shared" si="16"/>
      </c>
      <c r="W68" s="53">
        <f>IF(OR(R68&lt;&gt;SUM(L68:Q68),R68&lt;&gt;H68-SUM(J68:K68)),"SAI","")</f>
      </c>
      <c r="X68" s="206"/>
      <c r="Z68" s="206"/>
    </row>
    <row r="69" spans="1:26" s="173" customFormat="1" ht="14.25" customHeight="1">
      <c r="A69" s="168" t="s">
        <v>92</v>
      </c>
      <c r="B69" s="169" t="s">
        <v>93</v>
      </c>
      <c r="C69" s="170">
        <f>+D69+E69</f>
        <v>654</v>
      </c>
      <c r="D69" s="170">
        <f>+SUM(D70:D73)</f>
        <v>308</v>
      </c>
      <c r="E69" s="170">
        <f>+SUM(E70:E73)</f>
        <v>346</v>
      </c>
      <c r="F69" s="170">
        <f>+SUM(F70:F73)</f>
        <v>2</v>
      </c>
      <c r="G69" s="170">
        <f>+SUM(G70:G73)</f>
        <v>0</v>
      </c>
      <c r="H69" s="170">
        <f>+I69+Q69</f>
        <v>652</v>
      </c>
      <c r="I69" s="170">
        <f>+J69+K69+L69+M69+N69+O69+P69</f>
        <v>493</v>
      </c>
      <c r="J69" s="170">
        <f aca="true" t="shared" si="18" ref="J69:Q69">+SUM(J70:J73)</f>
        <v>289</v>
      </c>
      <c r="K69" s="170">
        <f t="shared" si="18"/>
        <v>5</v>
      </c>
      <c r="L69" s="170">
        <f t="shared" si="18"/>
        <v>198</v>
      </c>
      <c r="M69" s="170">
        <f t="shared" si="18"/>
        <v>1</v>
      </c>
      <c r="N69" s="170">
        <f t="shared" si="18"/>
        <v>0</v>
      </c>
      <c r="O69" s="170">
        <f t="shared" si="18"/>
        <v>0</v>
      </c>
      <c r="P69" s="170">
        <f t="shared" si="18"/>
        <v>0</v>
      </c>
      <c r="Q69" s="170">
        <f t="shared" si="18"/>
        <v>159</v>
      </c>
      <c r="R69" s="170">
        <f>+H69-J69-K69</f>
        <v>358</v>
      </c>
      <c r="S69" s="171">
        <f>+(J69+K69)/I69*100</f>
        <v>59.63488843813387</v>
      </c>
      <c r="T69" s="192">
        <f>+SUM(T70:T73)</f>
        <v>108</v>
      </c>
      <c r="U69" s="170">
        <f>+SUM(U70:U73)</f>
        <v>0</v>
      </c>
      <c r="V69" s="172">
        <f t="shared" si="16"/>
      </c>
      <c r="W69" s="172">
        <f>IF(OR(R69&lt;&gt;SUM(L69:Q69),R69&lt;&gt;SUM(R70:R73),R69&lt;&gt;H69-SUM(J69:K69)),"SAI","")</f>
      </c>
      <c r="X69" s="206"/>
      <c r="Z69" s="206"/>
    </row>
    <row r="70" spans="1:26" ht="15" customHeight="1">
      <c r="A70" s="19">
        <v>1</v>
      </c>
      <c r="B70" s="56" t="s">
        <v>94</v>
      </c>
      <c r="C70" s="54">
        <v>138</v>
      </c>
      <c r="D70" s="71">
        <v>23</v>
      </c>
      <c r="E70" s="71">
        <v>115</v>
      </c>
      <c r="F70" s="71">
        <v>2</v>
      </c>
      <c r="G70" s="71">
        <v>0</v>
      </c>
      <c r="H70" s="54">
        <v>136</v>
      </c>
      <c r="I70" s="54">
        <v>127</v>
      </c>
      <c r="J70" s="71">
        <v>95</v>
      </c>
      <c r="K70" s="71">
        <v>1</v>
      </c>
      <c r="L70" s="71">
        <v>31</v>
      </c>
      <c r="M70" s="71">
        <v>0</v>
      </c>
      <c r="N70" s="71">
        <v>0</v>
      </c>
      <c r="O70" s="71">
        <v>0</v>
      </c>
      <c r="P70" s="71">
        <v>0</v>
      </c>
      <c r="Q70" s="71">
        <v>9</v>
      </c>
      <c r="R70" s="54">
        <v>40</v>
      </c>
      <c r="S70" s="89" t="s">
        <v>152</v>
      </c>
      <c r="T70" s="71">
        <v>5</v>
      </c>
      <c r="U70" s="71">
        <v>0</v>
      </c>
      <c r="V70" s="53">
        <f>IF(SUM(D70:E70)=SUM(F70,H70),"","lệch "&amp;SUM(D70:E70)-SUM(F70,H70))</f>
      </c>
      <c r="W70" s="53">
        <f>IF(OR(R70&lt;&gt;SUM(L70:Q70),R70&lt;&gt;H70-SUM(J70:K70)),"SAI","")</f>
      </c>
      <c r="X70" s="206"/>
      <c r="Z70" s="206"/>
    </row>
    <row r="71" spans="1:26" ht="15" customHeight="1">
      <c r="A71" s="21">
        <v>2</v>
      </c>
      <c r="B71" s="59" t="s">
        <v>95</v>
      </c>
      <c r="C71" s="55">
        <v>208</v>
      </c>
      <c r="D71" s="72">
        <v>110</v>
      </c>
      <c r="E71" s="72">
        <v>98</v>
      </c>
      <c r="F71" s="72">
        <v>0</v>
      </c>
      <c r="G71" s="72">
        <v>0</v>
      </c>
      <c r="H71" s="55">
        <v>208</v>
      </c>
      <c r="I71" s="55">
        <v>147</v>
      </c>
      <c r="J71" s="72">
        <v>79</v>
      </c>
      <c r="K71" s="72">
        <v>3</v>
      </c>
      <c r="L71" s="72">
        <v>65</v>
      </c>
      <c r="M71" s="72">
        <v>0</v>
      </c>
      <c r="N71" s="72">
        <v>0</v>
      </c>
      <c r="O71" s="72">
        <v>0</v>
      </c>
      <c r="P71" s="72">
        <v>0</v>
      </c>
      <c r="Q71" s="72">
        <v>61</v>
      </c>
      <c r="R71" s="55">
        <v>126</v>
      </c>
      <c r="S71" s="89" t="s">
        <v>153</v>
      </c>
      <c r="T71" s="72">
        <v>45</v>
      </c>
      <c r="U71" s="72">
        <v>0</v>
      </c>
      <c r="V71" s="53">
        <f>IF(SUM(D71:E71)=SUM(F71,H71),"","lệch "&amp;SUM(D71:E71)-SUM(F71,H71))</f>
      </c>
      <c r="W71" s="53">
        <f>IF(OR(R71&lt;&gt;SUM(L71:Q71),R71&lt;&gt;H71-SUM(J71:K71)),"SAI","")</f>
      </c>
      <c r="X71" s="206"/>
      <c r="Z71" s="206"/>
    </row>
    <row r="72" spans="1:26" ht="15" customHeight="1">
      <c r="A72" s="19">
        <v>3</v>
      </c>
      <c r="B72" s="59" t="s">
        <v>96</v>
      </c>
      <c r="C72" s="55">
        <v>145</v>
      </c>
      <c r="D72" s="72">
        <v>83</v>
      </c>
      <c r="E72" s="72">
        <v>62</v>
      </c>
      <c r="F72" s="72">
        <v>0</v>
      </c>
      <c r="G72" s="72">
        <v>0</v>
      </c>
      <c r="H72" s="55">
        <v>145</v>
      </c>
      <c r="I72" s="55">
        <v>105</v>
      </c>
      <c r="J72" s="72">
        <v>54</v>
      </c>
      <c r="K72" s="72">
        <v>0</v>
      </c>
      <c r="L72" s="72">
        <v>50</v>
      </c>
      <c r="M72" s="72">
        <v>1</v>
      </c>
      <c r="N72" s="72">
        <v>0</v>
      </c>
      <c r="O72" s="72">
        <v>0</v>
      </c>
      <c r="P72" s="72">
        <v>0</v>
      </c>
      <c r="Q72" s="72">
        <v>40</v>
      </c>
      <c r="R72" s="55">
        <v>91</v>
      </c>
      <c r="S72" s="89" t="s">
        <v>154</v>
      </c>
      <c r="T72" s="72">
        <v>29</v>
      </c>
      <c r="U72" s="72">
        <v>0</v>
      </c>
      <c r="V72" s="53">
        <f>IF(SUM(D72:E72)=SUM(F72,H72),"","lệch "&amp;SUM(D72:E72)-SUM(F72,H72))</f>
      </c>
      <c r="W72" s="53">
        <f>IF(OR(R72&lt;&gt;SUM(L72:Q72),R72&lt;&gt;H72-SUM(J72:K72)),"SAI","")</f>
      </c>
      <c r="X72" s="206"/>
      <c r="Z72" s="206"/>
    </row>
    <row r="73" spans="1:26" ht="15" customHeight="1">
      <c r="A73" s="21">
        <v>4</v>
      </c>
      <c r="B73" s="59" t="s">
        <v>51</v>
      </c>
      <c r="C73" s="55">
        <v>163</v>
      </c>
      <c r="D73" s="72">
        <v>92</v>
      </c>
      <c r="E73" s="72">
        <v>71</v>
      </c>
      <c r="F73" s="72">
        <v>0</v>
      </c>
      <c r="G73" s="72">
        <v>0</v>
      </c>
      <c r="H73" s="55">
        <v>163</v>
      </c>
      <c r="I73" s="55">
        <v>114</v>
      </c>
      <c r="J73" s="72">
        <v>61</v>
      </c>
      <c r="K73" s="72">
        <v>1</v>
      </c>
      <c r="L73" s="72">
        <v>52</v>
      </c>
      <c r="M73" s="72">
        <v>0</v>
      </c>
      <c r="N73" s="72">
        <v>0</v>
      </c>
      <c r="O73" s="72">
        <v>0</v>
      </c>
      <c r="P73" s="72">
        <v>0</v>
      </c>
      <c r="Q73" s="72">
        <v>49</v>
      </c>
      <c r="R73" s="55">
        <v>101</v>
      </c>
      <c r="S73" s="89" t="s">
        <v>155</v>
      </c>
      <c r="T73" s="72">
        <v>29</v>
      </c>
      <c r="U73" s="72">
        <v>0</v>
      </c>
      <c r="V73" s="53">
        <f t="shared" si="16"/>
      </c>
      <c r="W73" s="53">
        <f>IF(OR(R73&lt;&gt;SUM(L73:Q73),R73&lt;&gt;H73-SUM(J73:K73)),"SAI","")</f>
      </c>
      <c r="X73" s="206"/>
      <c r="Z73" s="206"/>
    </row>
    <row r="74" spans="1:26" s="173" customFormat="1" ht="14.25" customHeight="1">
      <c r="A74" s="168" t="s">
        <v>100</v>
      </c>
      <c r="B74" s="169" t="s">
        <v>101</v>
      </c>
      <c r="C74" s="170">
        <f>+D74+E74</f>
        <v>675</v>
      </c>
      <c r="D74" s="170">
        <f>+SUM(D75:D80)</f>
        <v>323</v>
      </c>
      <c r="E74" s="170">
        <f>+SUM(E75:E80)</f>
        <v>352</v>
      </c>
      <c r="F74" s="170">
        <f>+SUM(F75:F80)</f>
        <v>4</v>
      </c>
      <c r="G74" s="170">
        <f>+SUM(G75:G80)</f>
        <v>0</v>
      </c>
      <c r="H74" s="170">
        <f>+I74+Q74</f>
        <v>671</v>
      </c>
      <c r="I74" s="170">
        <f>+J74+K74+L74+M74+N74+O74+P74</f>
        <v>530</v>
      </c>
      <c r="J74" s="170">
        <f aca="true" t="shared" si="19" ref="J74:Q74">+SUM(J75:J80)</f>
        <v>326</v>
      </c>
      <c r="K74" s="170">
        <f t="shared" si="19"/>
        <v>1</v>
      </c>
      <c r="L74" s="170">
        <f>+SUM(L75:L80)</f>
        <v>199</v>
      </c>
      <c r="M74" s="170">
        <f t="shared" si="19"/>
        <v>4</v>
      </c>
      <c r="N74" s="170">
        <f t="shared" si="19"/>
        <v>0</v>
      </c>
      <c r="O74" s="170">
        <f t="shared" si="19"/>
        <v>0</v>
      </c>
      <c r="P74" s="170">
        <f t="shared" si="19"/>
        <v>0</v>
      </c>
      <c r="Q74" s="170">
        <f t="shared" si="19"/>
        <v>141</v>
      </c>
      <c r="R74" s="170">
        <f>+H74-J74-K74</f>
        <v>344</v>
      </c>
      <c r="S74" s="171">
        <f>+(J74+K74)/I74*100</f>
        <v>61.698113207547166</v>
      </c>
      <c r="T74" s="192">
        <f>+SUM(T75:T80)</f>
        <v>16</v>
      </c>
      <c r="U74" s="170">
        <f>+SUM(U75:U80)</f>
        <v>0</v>
      </c>
      <c r="V74" s="172">
        <f t="shared" si="16"/>
      </c>
      <c r="W74" s="172">
        <f>IF(OR(R74&lt;&gt;SUM(L74:Q74),R74&lt;&gt;SUM(R75:R80),R74&lt;&gt;H74-SUM(J74:K74)),"SAI","")</f>
      </c>
      <c r="X74" s="206"/>
      <c r="Z74" s="206"/>
    </row>
    <row r="75" spans="1:26" ht="15" customHeight="1">
      <c r="A75" s="19" t="s">
        <v>34</v>
      </c>
      <c r="B75" s="57" t="s">
        <v>48</v>
      </c>
      <c r="C75" s="20">
        <v>176</v>
      </c>
      <c r="D75" s="15">
        <v>94</v>
      </c>
      <c r="E75" s="15">
        <v>82</v>
      </c>
      <c r="F75" s="15">
        <v>0</v>
      </c>
      <c r="G75" s="15">
        <v>0</v>
      </c>
      <c r="H75" s="20">
        <v>176</v>
      </c>
      <c r="I75" s="20">
        <v>135</v>
      </c>
      <c r="J75" s="15">
        <v>79</v>
      </c>
      <c r="K75" s="15">
        <v>1</v>
      </c>
      <c r="L75" s="15">
        <v>55</v>
      </c>
      <c r="M75" s="15">
        <v>0</v>
      </c>
      <c r="N75" s="15">
        <v>0</v>
      </c>
      <c r="O75" s="15">
        <v>0</v>
      </c>
      <c r="P75" s="15">
        <v>0</v>
      </c>
      <c r="Q75" s="15">
        <v>41</v>
      </c>
      <c r="R75" s="20">
        <v>96</v>
      </c>
      <c r="S75" s="89">
        <v>0.5925925925925926</v>
      </c>
      <c r="T75" s="71">
        <v>14</v>
      </c>
      <c r="U75" s="91" t="s">
        <v>160</v>
      </c>
      <c r="V75" s="53">
        <f t="shared" si="16"/>
      </c>
      <c r="W75" s="53">
        <f aca="true" t="shared" si="20" ref="W75:W80">IF(OR(R75&lt;&gt;SUM(L75:Q75),R75&lt;&gt;H75-SUM(J75:K75)),"SAI","")</f>
      </c>
      <c r="X75" s="206"/>
      <c r="Z75" s="206"/>
    </row>
    <row r="76" spans="1:26" ht="15" customHeight="1">
      <c r="A76" s="21" t="s">
        <v>35</v>
      </c>
      <c r="B76" s="59" t="s">
        <v>120</v>
      </c>
      <c r="C76" s="14">
        <v>178</v>
      </c>
      <c r="D76" s="18">
        <v>78</v>
      </c>
      <c r="E76" s="18">
        <v>100</v>
      </c>
      <c r="F76" s="18">
        <v>0</v>
      </c>
      <c r="G76" s="18">
        <v>0</v>
      </c>
      <c r="H76" s="14">
        <v>178</v>
      </c>
      <c r="I76" s="14">
        <v>147</v>
      </c>
      <c r="J76" s="18">
        <v>92</v>
      </c>
      <c r="K76" s="18">
        <v>0</v>
      </c>
      <c r="L76" s="18">
        <v>53</v>
      </c>
      <c r="M76" s="18">
        <v>2</v>
      </c>
      <c r="N76" s="18">
        <v>0</v>
      </c>
      <c r="O76" s="18">
        <v>0</v>
      </c>
      <c r="P76" s="18">
        <v>0</v>
      </c>
      <c r="Q76" s="18">
        <v>31</v>
      </c>
      <c r="R76" s="14">
        <v>86</v>
      </c>
      <c r="S76" s="89">
        <v>0.6258503401360545</v>
      </c>
      <c r="T76" s="72">
        <v>1</v>
      </c>
      <c r="U76" s="93" t="s">
        <v>160</v>
      </c>
      <c r="V76" s="53">
        <f t="shared" si="16"/>
      </c>
      <c r="W76" s="53">
        <f t="shared" si="20"/>
      </c>
      <c r="X76" s="206"/>
      <c r="Z76" s="206"/>
    </row>
    <row r="77" spans="1:26" ht="15" customHeight="1">
      <c r="A77" s="19" t="s">
        <v>37</v>
      </c>
      <c r="B77" s="59" t="s">
        <v>99</v>
      </c>
      <c r="C77" s="14">
        <v>138</v>
      </c>
      <c r="D77" s="18">
        <v>91</v>
      </c>
      <c r="E77" s="18">
        <v>47</v>
      </c>
      <c r="F77" s="18">
        <v>1</v>
      </c>
      <c r="G77" s="18">
        <v>0</v>
      </c>
      <c r="H77" s="14">
        <v>137</v>
      </c>
      <c r="I77" s="14">
        <v>89</v>
      </c>
      <c r="J77" s="18">
        <v>43</v>
      </c>
      <c r="K77" s="18">
        <v>0</v>
      </c>
      <c r="L77" s="18">
        <v>45</v>
      </c>
      <c r="M77" s="18">
        <v>1</v>
      </c>
      <c r="N77" s="18">
        <v>0</v>
      </c>
      <c r="O77" s="18">
        <v>0</v>
      </c>
      <c r="P77" s="18">
        <v>0</v>
      </c>
      <c r="Q77" s="18">
        <v>48</v>
      </c>
      <c r="R77" s="14">
        <v>94</v>
      </c>
      <c r="S77" s="89">
        <v>0.48314606741573035</v>
      </c>
      <c r="T77" s="72">
        <v>0</v>
      </c>
      <c r="U77" s="93" t="s">
        <v>160</v>
      </c>
      <c r="V77" s="53">
        <f t="shared" si="16"/>
      </c>
      <c r="W77" s="53">
        <f t="shared" si="20"/>
      </c>
      <c r="X77" s="206"/>
      <c r="Z77" s="206"/>
    </row>
    <row r="78" spans="1:26" ht="15" customHeight="1">
      <c r="A78" s="21" t="s">
        <v>39</v>
      </c>
      <c r="B78" s="59" t="s">
        <v>123</v>
      </c>
      <c r="C78" s="14">
        <v>133</v>
      </c>
      <c r="D78" s="18">
        <v>54</v>
      </c>
      <c r="E78" s="18">
        <v>79</v>
      </c>
      <c r="F78" s="18">
        <v>0</v>
      </c>
      <c r="G78" s="18">
        <v>0</v>
      </c>
      <c r="H78" s="14">
        <v>133</v>
      </c>
      <c r="I78" s="14">
        <v>113</v>
      </c>
      <c r="J78" s="18">
        <v>73</v>
      </c>
      <c r="K78" s="18">
        <v>0</v>
      </c>
      <c r="L78" s="18">
        <v>39</v>
      </c>
      <c r="M78" s="18">
        <v>1</v>
      </c>
      <c r="N78" s="18">
        <v>0</v>
      </c>
      <c r="O78" s="18">
        <v>0</v>
      </c>
      <c r="P78" s="18">
        <v>0</v>
      </c>
      <c r="Q78" s="18">
        <v>20</v>
      </c>
      <c r="R78" s="14">
        <v>60</v>
      </c>
      <c r="S78" s="89">
        <v>0.6460176991150443</v>
      </c>
      <c r="T78" s="72">
        <v>1</v>
      </c>
      <c r="U78" s="93" t="s">
        <v>160</v>
      </c>
      <c r="V78" s="53">
        <f t="shared" si="16"/>
      </c>
      <c r="W78" s="53">
        <f t="shared" si="20"/>
      </c>
      <c r="X78" s="206"/>
      <c r="Z78" s="206"/>
    </row>
    <row r="79" spans="1:26" ht="15" customHeight="1">
      <c r="A79" s="19" t="s">
        <v>40</v>
      </c>
      <c r="B79" s="59" t="s">
        <v>52</v>
      </c>
      <c r="C79" s="14">
        <v>35</v>
      </c>
      <c r="D79" s="18">
        <v>6</v>
      </c>
      <c r="E79" s="18">
        <v>29</v>
      </c>
      <c r="F79" s="18">
        <v>3</v>
      </c>
      <c r="G79" s="18">
        <v>0</v>
      </c>
      <c r="H79" s="14">
        <v>32</v>
      </c>
      <c r="I79" s="14">
        <v>31</v>
      </c>
      <c r="J79" s="18">
        <v>24</v>
      </c>
      <c r="K79" s="18">
        <v>0</v>
      </c>
      <c r="L79" s="18">
        <v>7</v>
      </c>
      <c r="M79" s="18">
        <v>0</v>
      </c>
      <c r="N79" s="18">
        <v>0</v>
      </c>
      <c r="O79" s="18">
        <v>0</v>
      </c>
      <c r="P79" s="18">
        <v>0</v>
      </c>
      <c r="Q79" s="18">
        <v>1</v>
      </c>
      <c r="R79" s="14">
        <v>8</v>
      </c>
      <c r="S79" s="89">
        <v>0.7741935483870968</v>
      </c>
      <c r="T79" s="72">
        <v>0</v>
      </c>
      <c r="U79" s="93" t="s">
        <v>160</v>
      </c>
      <c r="V79" s="53">
        <f t="shared" si="16"/>
      </c>
      <c r="W79" s="53">
        <f t="shared" si="20"/>
      </c>
      <c r="X79" s="206"/>
      <c r="Z79" s="206"/>
    </row>
    <row r="80" spans="1:26" ht="15" customHeight="1">
      <c r="A80" s="21" t="s">
        <v>41</v>
      </c>
      <c r="B80" s="59" t="s">
        <v>122</v>
      </c>
      <c r="C80" s="14">
        <v>15</v>
      </c>
      <c r="D80" s="18">
        <v>0</v>
      </c>
      <c r="E80" s="18">
        <v>15</v>
      </c>
      <c r="F80" s="18">
        <v>0</v>
      </c>
      <c r="G80" s="18">
        <v>0</v>
      </c>
      <c r="H80" s="14">
        <v>15</v>
      </c>
      <c r="I80" s="14">
        <v>15</v>
      </c>
      <c r="J80" s="18">
        <v>15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4">
        <v>0</v>
      </c>
      <c r="S80" s="89">
        <v>1</v>
      </c>
      <c r="T80" s="72">
        <v>0</v>
      </c>
      <c r="U80" s="93" t="s">
        <v>160</v>
      </c>
      <c r="V80" s="53">
        <f t="shared" si="16"/>
      </c>
      <c r="W80" s="53">
        <f t="shared" si="20"/>
      </c>
      <c r="X80" s="206"/>
      <c r="Z80" s="206"/>
    </row>
    <row r="81" spans="1:26" s="173" customFormat="1" ht="14.25" customHeight="1">
      <c r="A81" s="168" t="s">
        <v>102</v>
      </c>
      <c r="B81" s="169" t="s">
        <v>103</v>
      </c>
      <c r="C81" s="170">
        <f>+D81+E81</f>
        <v>843</v>
      </c>
      <c r="D81" s="170">
        <f>+SUM(D82:D87)</f>
        <v>468</v>
      </c>
      <c r="E81" s="170">
        <f>+SUM(E82:E87)</f>
        <v>375</v>
      </c>
      <c r="F81" s="170">
        <f>+SUM(F82:F87)</f>
        <v>2</v>
      </c>
      <c r="G81" s="170">
        <f>+SUM(G82:G87)</f>
        <v>0</v>
      </c>
      <c r="H81" s="170">
        <f>+I81+Q81</f>
        <v>841</v>
      </c>
      <c r="I81" s="170">
        <f>+J81+K81+L81+M81+N81+O81+P81</f>
        <v>486</v>
      </c>
      <c r="J81" s="170">
        <f aca="true" t="shared" si="21" ref="J81:R81">+SUM(J82:J87)</f>
        <v>285</v>
      </c>
      <c r="K81" s="170">
        <f t="shared" si="21"/>
        <v>11</v>
      </c>
      <c r="L81" s="170">
        <f t="shared" si="21"/>
        <v>182</v>
      </c>
      <c r="M81" s="170">
        <f t="shared" si="21"/>
        <v>8</v>
      </c>
      <c r="N81" s="170">
        <f t="shared" si="21"/>
        <v>0</v>
      </c>
      <c r="O81" s="170">
        <f>+SUM(O82:O87)</f>
        <v>0</v>
      </c>
      <c r="P81" s="170">
        <f t="shared" si="21"/>
        <v>0</v>
      </c>
      <c r="Q81" s="170">
        <f t="shared" si="21"/>
        <v>355</v>
      </c>
      <c r="R81" s="170">
        <f t="shared" si="21"/>
        <v>545</v>
      </c>
      <c r="S81" s="171">
        <f aca="true" t="shared" si="22" ref="S81:S87">+(J81+K81)/I81*100</f>
        <v>60.90534979423868</v>
      </c>
      <c r="T81" s="192">
        <f>+SUM(T82:T87)</f>
        <v>197</v>
      </c>
      <c r="U81" s="170">
        <f>+SUM(U82:U87)</f>
        <v>0</v>
      </c>
      <c r="V81" s="172">
        <f aca="true" t="shared" si="23" ref="V81:V87">IF(SUM(D81:E81)=SUM(F81,H81),"","lệch "&amp;SUM(D81:E81)-SUM(F81,H81))</f>
      </c>
      <c r="W81" s="172">
        <f>IF(OR(R81&lt;&gt;SUM(L81:Q81),R81&lt;&gt;SUM(R82:R87),R81&lt;&gt;H81-SUM(J81:K81)),"SAI","")</f>
      </c>
      <c r="X81" s="206"/>
      <c r="Z81" s="206"/>
    </row>
    <row r="82" spans="1:26" ht="15" customHeight="1">
      <c r="A82" s="69">
        <v>1</v>
      </c>
      <c r="B82" s="61" t="s">
        <v>104</v>
      </c>
      <c r="C82" s="20">
        <v>28</v>
      </c>
      <c r="D82" s="15">
        <v>3</v>
      </c>
      <c r="E82" s="15">
        <v>25</v>
      </c>
      <c r="F82" s="15">
        <v>1</v>
      </c>
      <c r="G82" s="15">
        <v>0</v>
      </c>
      <c r="H82" s="20">
        <v>27</v>
      </c>
      <c r="I82" s="20">
        <v>26</v>
      </c>
      <c r="J82" s="15">
        <v>15</v>
      </c>
      <c r="K82" s="15">
        <v>0</v>
      </c>
      <c r="L82" s="15">
        <v>11</v>
      </c>
      <c r="M82" s="15">
        <v>0</v>
      </c>
      <c r="N82" s="15">
        <v>0</v>
      </c>
      <c r="O82" s="15">
        <v>0</v>
      </c>
      <c r="P82" s="15">
        <v>0</v>
      </c>
      <c r="Q82" s="15">
        <v>1</v>
      </c>
      <c r="R82" s="20">
        <v>12</v>
      </c>
      <c r="S82" s="89">
        <f t="shared" si="22"/>
        <v>57.692307692307686</v>
      </c>
      <c r="T82" s="71">
        <v>0</v>
      </c>
      <c r="U82" s="91"/>
      <c r="V82" s="53">
        <f t="shared" si="23"/>
      </c>
      <c r="W82" s="53">
        <f>IF(OR(R82&lt;&gt;SUM(L82:Q82),R82&lt;&gt;H82-SUM(J82:K82)),"SAI","")</f>
      </c>
      <c r="X82" s="206"/>
      <c r="Z82" s="206"/>
    </row>
    <row r="83" spans="1:26" ht="15" customHeight="1">
      <c r="A83" s="73">
        <v>2</v>
      </c>
      <c r="B83" s="62" t="s">
        <v>105</v>
      </c>
      <c r="C83" s="25">
        <v>201</v>
      </c>
      <c r="D83" s="17">
        <v>105</v>
      </c>
      <c r="E83" s="17">
        <v>96</v>
      </c>
      <c r="F83" s="17">
        <v>0</v>
      </c>
      <c r="G83" s="17">
        <v>0</v>
      </c>
      <c r="H83" s="25">
        <v>201</v>
      </c>
      <c r="I83" s="25">
        <v>119</v>
      </c>
      <c r="J83" s="17">
        <v>77</v>
      </c>
      <c r="K83" s="17">
        <v>1</v>
      </c>
      <c r="L83" s="17">
        <v>39</v>
      </c>
      <c r="M83" s="17">
        <v>2</v>
      </c>
      <c r="N83" s="17">
        <v>0</v>
      </c>
      <c r="O83" s="17">
        <v>0</v>
      </c>
      <c r="P83" s="17">
        <v>0</v>
      </c>
      <c r="Q83" s="17">
        <v>82</v>
      </c>
      <c r="R83" s="25">
        <v>123</v>
      </c>
      <c r="S83" s="89">
        <f t="shared" si="22"/>
        <v>65.54621848739495</v>
      </c>
      <c r="T83" s="199">
        <v>50</v>
      </c>
      <c r="U83" s="92"/>
      <c r="V83" s="53">
        <f t="shared" si="23"/>
      </c>
      <c r="W83" s="53">
        <f>IF(OR(R83&lt;&gt;SUM(L83:Q83),R83&lt;&gt;H83-SUM(J83:K83)),"SAI","")</f>
      </c>
      <c r="X83" s="206"/>
      <c r="Z83" s="206"/>
    </row>
    <row r="84" spans="1:26" ht="15" customHeight="1">
      <c r="A84" s="69">
        <v>3</v>
      </c>
      <c r="B84" s="62" t="s">
        <v>44</v>
      </c>
      <c r="C84" s="25">
        <v>121</v>
      </c>
      <c r="D84" s="17">
        <v>77</v>
      </c>
      <c r="E84" s="17">
        <v>44</v>
      </c>
      <c r="F84" s="17">
        <v>0</v>
      </c>
      <c r="G84" s="17">
        <v>0</v>
      </c>
      <c r="H84" s="25">
        <v>121</v>
      </c>
      <c r="I84" s="25">
        <v>70</v>
      </c>
      <c r="J84" s="17">
        <v>39</v>
      </c>
      <c r="K84" s="17">
        <v>1</v>
      </c>
      <c r="L84" s="17">
        <v>29</v>
      </c>
      <c r="M84" s="17">
        <v>1</v>
      </c>
      <c r="N84" s="17">
        <v>0</v>
      </c>
      <c r="O84" s="17">
        <v>0</v>
      </c>
      <c r="P84" s="17">
        <v>0</v>
      </c>
      <c r="Q84" s="17">
        <v>51</v>
      </c>
      <c r="R84" s="25">
        <v>81</v>
      </c>
      <c r="S84" s="89">
        <f t="shared" si="22"/>
        <v>57.14285714285714</v>
      </c>
      <c r="T84" s="199">
        <v>24</v>
      </c>
      <c r="U84" s="92"/>
      <c r="V84" s="53"/>
      <c r="W84" s="53"/>
      <c r="X84" s="206"/>
      <c r="Z84" s="206"/>
    </row>
    <row r="85" spans="1:26" ht="15" customHeight="1">
      <c r="A85" s="73">
        <v>4</v>
      </c>
      <c r="B85" s="59" t="s">
        <v>130</v>
      </c>
      <c r="C85" s="14">
        <v>126</v>
      </c>
      <c r="D85" s="18">
        <v>76</v>
      </c>
      <c r="E85" s="18">
        <v>50</v>
      </c>
      <c r="F85" s="18">
        <v>0</v>
      </c>
      <c r="G85" s="18">
        <v>0</v>
      </c>
      <c r="H85" s="14">
        <v>126</v>
      </c>
      <c r="I85" s="14">
        <v>72</v>
      </c>
      <c r="J85" s="18">
        <v>39</v>
      </c>
      <c r="K85" s="18">
        <v>6</v>
      </c>
      <c r="L85" s="18">
        <v>23</v>
      </c>
      <c r="M85" s="18">
        <v>4</v>
      </c>
      <c r="N85" s="18">
        <v>0</v>
      </c>
      <c r="O85" s="18">
        <v>0</v>
      </c>
      <c r="P85" s="18">
        <v>0</v>
      </c>
      <c r="Q85" s="18">
        <v>54</v>
      </c>
      <c r="R85" s="14">
        <v>81</v>
      </c>
      <c r="S85" s="89">
        <f t="shared" si="22"/>
        <v>62.5</v>
      </c>
      <c r="T85" s="72">
        <v>22</v>
      </c>
      <c r="U85" s="93"/>
      <c r="V85" s="53">
        <f t="shared" si="23"/>
      </c>
      <c r="W85" s="53">
        <f>IF(OR(R85&lt;&gt;SUM(L85:Q85),R85&lt;&gt;H85-SUM(J85:K85)),"SAI","")</f>
      </c>
      <c r="X85" s="206"/>
      <c r="Z85" s="206"/>
    </row>
    <row r="86" spans="1:26" ht="15" customHeight="1">
      <c r="A86" s="69">
        <v>5</v>
      </c>
      <c r="B86" s="59" t="s">
        <v>106</v>
      </c>
      <c r="C86" s="14">
        <v>196</v>
      </c>
      <c r="D86" s="18">
        <v>127</v>
      </c>
      <c r="E86" s="18">
        <v>69</v>
      </c>
      <c r="F86" s="18">
        <v>0</v>
      </c>
      <c r="G86" s="18">
        <v>0</v>
      </c>
      <c r="H86" s="14">
        <v>196</v>
      </c>
      <c r="I86" s="14">
        <v>87</v>
      </c>
      <c r="J86" s="18">
        <v>50</v>
      </c>
      <c r="K86" s="18">
        <v>0</v>
      </c>
      <c r="L86" s="18">
        <v>36</v>
      </c>
      <c r="M86" s="18">
        <v>1</v>
      </c>
      <c r="N86" s="18">
        <v>0</v>
      </c>
      <c r="O86" s="18">
        <v>0</v>
      </c>
      <c r="P86" s="18">
        <v>0</v>
      </c>
      <c r="Q86" s="18">
        <v>109</v>
      </c>
      <c r="R86" s="14">
        <v>146</v>
      </c>
      <c r="S86" s="89">
        <f t="shared" si="22"/>
        <v>57.47126436781609</v>
      </c>
      <c r="T86" s="72">
        <v>65</v>
      </c>
      <c r="U86" s="93"/>
      <c r="V86" s="53">
        <f t="shared" si="23"/>
      </c>
      <c r="W86" s="53">
        <f>IF(OR(R86&lt;&gt;SUM(L86:Q86),R86&lt;&gt;H86-SUM(J86:K86)),"SAI","")</f>
      </c>
      <c r="X86" s="206"/>
      <c r="Z86" s="206"/>
    </row>
    <row r="87" spans="1:26" ht="15" customHeight="1">
      <c r="A87" s="73">
        <v>6</v>
      </c>
      <c r="B87" s="60" t="s">
        <v>139</v>
      </c>
      <c r="C87" s="22">
        <v>171</v>
      </c>
      <c r="D87" s="23">
        <v>80</v>
      </c>
      <c r="E87" s="23">
        <v>91</v>
      </c>
      <c r="F87" s="23">
        <v>1</v>
      </c>
      <c r="G87" s="23"/>
      <c r="H87" s="22">
        <v>170</v>
      </c>
      <c r="I87" s="22">
        <v>112</v>
      </c>
      <c r="J87" s="23">
        <v>65</v>
      </c>
      <c r="K87" s="23">
        <v>3</v>
      </c>
      <c r="L87" s="23">
        <v>44</v>
      </c>
      <c r="M87" s="23"/>
      <c r="N87" s="23"/>
      <c r="O87" s="23"/>
      <c r="P87" s="23"/>
      <c r="Q87" s="23">
        <v>58</v>
      </c>
      <c r="R87" s="22">
        <v>102</v>
      </c>
      <c r="S87" s="89">
        <f t="shared" si="22"/>
        <v>60.71428571428571</v>
      </c>
      <c r="T87" s="200">
        <v>36</v>
      </c>
      <c r="U87" s="94"/>
      <c r="V87" s="53">
        <f t="shared" si="23"/>
      </c>
      <c r="W87" s="53">
        <f>IF(OR(R87&lt;&gt;SUM(L87:Q87),R87&lt;&gt;H87-SUM(J87:K87)),"SAI","")</f>
      </c>
      <c r="X87" s="206"/>
      <c r="Z87" s="206"/>
    </row>
    <row r="88" spans="1:21" ht="17.25" customHeight="1">
      <c r="A88" s="224"/>
      <c r="B88" s="224"/>
      <c r="C88" s="224"/>
      <c r="D88" s="224"/>
      <c r="E88" s="224"/>
      <c r="F88" s="28"/>
      <c r="G88" s="28"/>
      <c r="H88" s="29"/>
      <c r="I88" s="29"/>
      <c r="J88" s="28"/>
      <c r="K88" s="28"/>
      <c r="L88" s="225" t="s">
        <v>162</v>
      </c>
      <c r="M88" s="225"/>
      <c r="N88" s="225"/>
      <c r="O88" s="225"/>
      <c r="P88" s="225"/>
      <c r="Q88" s="225"/>
      <c r="R88" s="225"/>
      <c r="S88" s="30"/>
      <c r="T88" s="201"/>
      <c r="U88" s="30"/>
    </row>
    <row r="89" spans="1:21" ht="53.25" customHeight="1">
      <c r="A89" s="31"/>
      <c r="B89" s="211" t="s">
        <v>107</v>
      </c>
      <c r="C89" s="211"/>
      <c r="D89" s="211"/>
      <c r="E89" s="33"/>
      <c r="F89" s="29"/>
      <c r="G89" s="29"/>
      <c r="H89" s="29"/>
      <c r="I89" s="29"/>
      <c r="J89" s="29"/>
      <c r="K89" s="29"/>
      <c r="L89" s="226" t="s">
        <v>147</v>
      </c>
      <c r="M89" s="226"/>
      <c r="N89" s="226"/>
      <c r="O89" s="226"/>
      <c r="P89" s="226"/>
      <c r="Q89" s="226"/>
      <c r="R89" s="226"/>
      <c r="S89" s="35"/>
      <c r="T89" s="202"/>
      <c r="U89" s="35"/>
    </row>
    <row r="90" spans="1:21" ht="12" customHeight="1">
      <c r="A90" s="36"/>
      <c r="B90" s="209"/>
      <c r="C90" s="209"/>
      <c r="D90" s="209"/>
      <c r="E90" s="37"/>
      <c r="F90" s="37"/>
      <c r="G90" s="37"/>
      <c r="H90" s="38"/>
      <c r="I90" s="38"/>
      <c r="J90" s="37"/>
      <c r="K90" s="37"/>
      <c r="L90" s="210"/>
      <c r="M90" s="210"/>
      <c r="N90" s="210"/>
      <c r="O90" s="210"/>
      <c r="P90" s="210"/>
      <c r="Q90" s="37"/>
      <c r="R90" s="74"/>
      <c r="S90" s="37"/>
      <c r="T90" s="203"/>
      <c r="U90" s="37"/>
    </row>
    <row r="91" spans="1:21" ht="27" customHeight="1">
      <c r="A91" s="36"/>
      <c r="B91" s="32"/>
      <c r="C91" s="34"/>
      <c r="D91" s="34"/>
      <c r="E91" s="37"/>
      <c r="F91" s="37"/>
      <c r="G91" s="37"/>
      <c r="H91" s="38"/>
      <c r="I91" s="38"/>
      <c r="J91" s="37"/>
      <c r="K91" s="37"/>
      <c r="L91" s="34"/>
      <c r="M91" s="34"/>
      <c r="N91" s="34"/>
      <c r="O91" s="34"/>
      <c r="P91" s="34"/>
      <c r="Q91" s="37"/>
      <c r="R91" s="39"/>
      <c r="S91" s="39"/>
      <c r="T91" s="203"/>
      <c r="U91" s="39"/>
    </row>
    <row r="92" spans="1:21" ht="16.5">
      <c r="A92" s="40"/>
      <c r="B92" s="222" t="s">
        <v>143</v>
      </c>
      <c r="C92" s="222"/>
      <c r="D92" s="222"/>
      <c r="E92" s="41"/>
      <c r="F92" s="41"/>
      <c r="G92" s="41"/>
      <c r="H92" s="42"/>
      <c r="I92" s="42"/>
      <c r="J92" s="41"/>
      <c r="K92" s="41"/>
      <c r="L92" s="223" t="s">
        <v>132</v>
      </c>
      <c r="M92" s="223"/>
      <c r="N92" s="223"/>
      <c r="O92" s="223"/>
      <c r="P92" s="223"/>
      <c r="Q92" s="223"/>
      <c r="R92" s="223"/>
      <c r="S92" s="39"/>
      <c r="T92" s="203"/>
      <c r="U92" s="39"/>
    </row>
    <row r="93" spans="1:21" ht="15">
      <c r="A93" s="43"/>
      <c r="B93" s="43"/>
      <c r="C93" s="43"/>
      <c r="D93" s="43"/>
      <c r="E93" s="43"/>
      <c r="F93" s="43"/>
      <c r="G93" s="43"/>
      <c r="H93" s="44"/>
      <c r="I93" s="44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204"/>
      <c r="U93" s="43"/>
    </row>
  </sheetData>
  <sheetProtection/>
  <autoFilter ref="A1:A93"/>
  <mergeCells count="35">
    <mergeCell ref="U6:U9"/>
    <mergeCell ref="E1:O1"/>
    <mergeCell ref="C7:C9"/>
    <mergeCell ref="D7:E7"/>
    <mergeCell ref="H7:H9"/>
    <mergeCell ref="I7:P7"/>
    <mergeCell ref="A2:D2"/>
    <mergeCell ref="E2:O2"/>
    <mergeCell ref="J8:P8"/>
    <mergeCell ref="P2:S2"/>
    <mergeCell ref="B92:D92"/>
    <mergeCell ref="L92:R92"/>
    <mergeCell ref="A88:E88"/>
    <mergeCell ref="L88:R88"/>
    <mergeCell ref="L89:R89"/>
    <mergeCell ref="E8:E9"/>
    <mergeCell ref="I8:I9"/>
    <mergeCell ref="F6:F9"/>
    <mergeCell ref="A6:B9"/>
    <mergeCell ref="E3:O3"/>
    <mergeCell ref="P4:S4"/>
    <mergeCell ref="R6:R9"/>
    <mergeCell ref="Q7:Q9"/>
    <mergeCell ref="D8:D9"/>
    <mergeCell ref="C6:E6"/>
    <mergeCell ref="A3:D3"/>
    <mergeCell ref="T6:T9"/>
    <mergeCell ref="B90:D90"/>
    <mergeCell ref="L90:P90"/>
    <mergeCell ref="B89:D89"/>
    <mergeCell ref="G6:G9"/>
    <mergeCell ref="A11:B11"/>
    <mergeCell ref="S6:S9"/>
    <mergeCell ref="A10:B10"/>
    <mergeCell ref="H6:Q6"/>
  </mergeCells>
  <printOptions horizontalCentered="1"/>
  <pageMargins left="0.36" right="0.3" top="0.38" bottom="0.34" header="0.25" footer="0.3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1"/>
  <sheetViews>
    <sheetView tabSelected="1" view="pageBreakPreview" zoomScaleSheetLayoutView="100" zoomScalePageLayoutView="0" workbookViewId="0" topLeftCell="A6">
      <selection activeCell="K32" sqref="K32"/>
    </sheetView>
  </sheetViews>
  <sheetFormatPr defaultColWidth="9.140625" defaultRowHeight="15"/>
  <cols>
    <col min="1" max="1" width="3.7109375" style="145" customWidth="1"/>
    <col min="2" max="2" width="14.7109375" style="145" customWidth="1"/>
    <col min="3" max="3" width="9.7109375" style="50" customWidth="1"/>
    <col min="4" max="4" width="9.28125" style="50" customWidth="1"/>
    <col min="5" max="6" width="9.00390625" style="50" customWidth="1"/>
    <col min="7" max="7" width="4.7109375" style="50" customWidth="1"/>
    <col min="8" max="8" width="8.57421875" style="131" customWidth="1"/>
    <col min="9" max="9" width="7.421875" style="131" customWidth="1"/>
    <col min="10" max="10" width="7.7109375" style="50" customWidth="1"/>
    <col min="11" max="11" width="7.8515625" style="50" customWidth="1"/>
    <col min="12" max="12" width="5.421875" style="50" customWidth="1"/>
    <col min="13" max="13" width="8.00390625" style="50" customWidth="1"/>
    <col min="14" max="14" width="7.421875" style="50" customWidth="1"/>
    <col min="15" max="15" width="7.28125" style="50" customWidth="1"/>
    <col min="16" max="16" width="3.7109375" style="50" customWidth="1"/>
    <col min="17" max="17" width="7.00390625" style="50" customWidth="1"/>
    <col min="18" max="18" width="8.57421875" style="50" customWidth="1"/>
    <col min="19" max="19" width="9.00390625" style="50" customWidth="1"/>
    <col min="20" max="20" width="7.140625" style="50" customWidth="1"/>
    <col min="21" max="22" width="9.00390625" style="50" customWidth="1"/>
    <col min="23" max="23" width="13.00390625" style="48" customWidth="1"/>
    <col min="24" max="24" width="6.140625" style="45" customWidth="1"/>
    <col min="25" max="25" width="13.28125" style="45" customWidth="1"/>
    <col min="26" max="26" width="12.57421875" style="46" customWidth="1"/>
    <col min="27" max="27" width="11.00390625" style="45" customWidth="1"/>
    <col min="28" max="16384" width="9.140625" style="45" customWidth="1"/>
  </cols>
  <sheetData>
    <row r="1" spans="1:24" ht="15" customHeight="1">
      <c r="A1" s="132" t="s">
        <v>108</v>
      </c>
      <c r="B1" s="132"/>
      <c r="C1" s="117"/>
      <c r="D1" s="117"/>
      <c r="E1" s="273" t="s">
        <v>109</v>
      </c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117" t="s">
        <v>110</v>
      </c>
      <c r="R1" s="117"/>
      <c r="S1" s="117"/>
      <c r="T1" s="117"/>
      <c r="U1" s="117"/>
      <c r="V1" s="117"/>
      <c r="W1" s="76"/>
      <c r="X1" s="75"/>
    </row>
    <row r="2" spans="1:24" ht="15" customHeight="1">
      <c r="A2" s="243" t="s">
        <v>3</v>
      </c>
      <c r="B2" s="243"/>
      <c r="C2" s="243"/>
      <c r="D2" s="243"/>
      <c r="E2" s="254" t="s">
        <v>4</v>
      </c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5" t="s">
        <v>111</v>
      </c>
      <c r="R2" s="255"/>
      <c r="S2" s="255"/>
      <c r="T2" s="255"/>
      <c r="U2" s="167"/>
      <c r="V2" s="167"/>
      <c r="W2" s="77"/>
      <c r="X2" s="78"/>
    </row>
    <row r="3" spans="1:24" ht="16.5" customHeight="1">
      <c r="A3" s="243" t="s">
        <v>5</v>
      </c>
      <c r="B3" s="243"/>
      <c r="C3" s="243"/>
      <c r="D3" s="243"/>
      <c r="E3" s="276" t="s">
        <v>149</v>
      </c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117" t="s">
        <v>112</v>
      </c>
      <c r="R3" s="118"/>
      <c r="S3" s="117"/>
      <c r="T3" s="117"/>
      <c r="U3" s="117"/>
      <c r="V3" s="117"/>
      <c r="W3" s="76"/>
      <c r="X3" s="75"/>
    </row>
    <row r="4" spans="1:24" ht="12.75" customHeight="1">
      <c r="A4" s="132" t="s">
        <v>7</v>
      </c>
      <c r="B4" s="132"/>
      <c r="C4" s="117"/>
      <c r="D4" s="117"/>
      <c r="E4" s="117"/>
      <c r="F4" s="117"/>
      <c r="G4" s="117"/>
      <c r="H4" s="119"/>
      <c r="I4" s="119"/>
      <c r="J4" s="117"/>
      <c r="K4" s="117"/>
      <c r="L4" s="117"/>
      <c r="M4" s="117"/>
      <c r="N4" s="117"/>
      <c r="O4" s="120"/>
      <c r="P4" s="120"/>
      <c r="Q4" s="275" t="s">
        <v>113</v>
      </c>
      <c r="R4" s="275"/>
      <c r="S4" s="275"/>
      <c r="T4" s="275"/>
      <c r="U4" s="166"/>
      <c r="V4" s="166"/>
      <c r="W4" s="77"/>
      <c r="X4" s="78"/>
    </row>
    <row r="5" spans="1:24" ht="12.75" customHeight="1">
      <c r="A5" s="132"/>
      <c r="B5" s="132"/>
      <c r="C5" s="117"/>
      <c r="D5" s="117"/>
      <c r="E5" s="117"/>
      <c r="F5" s="117"/>
      <c r="G5" s="117"/>
      <c r="H5" s="119"/>
      <c r="I5" s="119"/>
      <c r="J5" s="117"/>
      <c r="K5" s="117"/>
      <c r="L5" s="117"/>
      <c r="M5" s="117"/>
      <c r="N5" s="117"/>
      <c r="O5" s="120"/>
      <c r="P5" s="120"/>
      <c r="Q5" s="157"/>
      <c r="R5" s="157"/>
      <c r="S5" s="157"/>
      <c r="T5" s="157"/>
      <c r="U5" s="166"/>
      <c r="V5" s="166"/>
      <c r="W5" s="77"/>
      <c r="X5" s="78"/>
    </row>
    <row r="6" spans="1:24" ht="11.25" customHeight="1">
      <c r="A6" s="132"/>
      <c r="B6" s="133"/>
      <c r="C6" s="121"/>
      <c r="D6" s="117"/>
      <c r="E6" s="117"/>
      <c r="F6" s="117"/>
      <c r="G6" s="117"/>
      <c r="H6" s="119"/>
      <c r="I6" s="119"/>
      <c r="J6" s="117"/>
      <c r="K6" s="117"/>
      <c r="L6" s="117"/>
      <c r="M6" s="117"/>
      <c r="N6" s="117"/>
      <c r="O6" s="117"/>
      <c r="P6" s="117"/>
      <c r="Q6" s="262" t="s">
        <v>114</v>
      </c>
      <c r="R6" s="262"/>
      <c r="S6" s="262"/>
      <c r="T6" s="262"/>
      <c r="U6" s="120"/>
      <c r="V6" s="120"/>
      <c r="W6" s="80"/>
      <c r="X6" s="79"/>
    </row>
    <row r="7" spans="1:24" ht="15" customHeight="1">
      <c r="A7" s="266" t="s">
        <v>10</v>
      </c>
      <c r="B7" s="267"/>
      <c r="C7" s="256" t="s">
        <v>11</v>
      </c>
      <c r="D7" s="257"/>
      <c r="E7" s="258"/>
      <c r="F7" s="235" t="s">
        <v>12</v>
      </c>
      <c r="G7" s="233" t="s">
        <v>13</v>
      </c>
      <c r="H7" s="263" t="s">
        <v>14</v>
      </c>
      <c r="I7" s="264"/>
      <c r="J7" s="264"/>
      <c r="K7" s="264"/>
      <c r="L7" s="264"/>
      <c r="M7" s="264"/>
      <c r="N7" s="264"/>
      <c r="O7" s="264"/>
      <c r="P7" s="264"/>
      <c r="Q7" s="264"/>
      <c r="R7" s="265"/>
      <c r="S7" s="233" t="s">
        <v>15</v>
      </c>
      <c r="T7" s="233" t="s">
        <v>115</v>
      </c>
      <c r="U7" s="233" t="s">
        <v>137</v>
      </c>
      <c r="V7" s="233" t="s">
        <v>151</v>
      </c>
      <c r="W7" s="249"/>
      <c r="X7" s="81"/>
    </row>
    <row r="8" spans="1:24" ht="15" customHeight="1">
      <c r="A8" s="268"/>
      <c r="B8" s="269"/>
      <c r="C8" s="233" t="s">
        <v>17</v>
      </c>
      <c r="D8" s="235" t="s">
        <v>18</v>
      </c>
      <c r="E8" s="237"/>
      <c r="F8" s="259"/>
      <c r="G8" s="250"/>
      <c r="H8" s="251" t="s">
        <v>32</v>
      </c>
      <c r="I8" s="235" t="s">
        <v>19</v>
      </c>
      <c r="J8" s="236"/>
      <c r="K8" s="236"/>
      <c r="L8" s="236"/>
      <c r="M8" s="236"/>
      <c r="N8" s="236"/>
      <c r="O8" s="236"/>
      <c r="P8" s="236"/>
      <c r="Q8" s="237"/>
      <c r="R8" s="237" t="s">
        <v>116</v>
      </c>
      <c r="S8" s="250"/>
      <c r="T8" s="250"/>
      <c r="U8" s="250"/>
      <c r="V8" s="250"/>
      <c r="W8" s="249"/>
      <c r="X8" s="81"/>
    </row>
    <row r="9" spans="1:24" ht="15" customHeight="1">
      <c r="A9" s="268"/>
      <c r="B9" s="269"/>
      <c r="C9" s="250"/>
      <c r="D9" s="247"/>
      <c r="E9" s="248"/>
      <c r="F9" s="259"/>
      <c r="G9" s="250"/>
      <c r="H9" s="252"/>
      <c r="I9" s="251" t="s">
        <v>32</v>
      </c>
      <c r="J9" s="244" t="s">
        <v>18</v>
      </c>
      <c r="K9" s="245"/>
      <c r="L9" s="245"/>
      <c r="M9" s="245"/>
      <c r="N9" s="245"/>
      <c r="O9" s="245"/>
      <c r="P9" s="245"/>
      <c r="Q9" s="246"/>
      <c r="R9" s="274"/>
      <c r="S9" s="250"/>
      <c r="T9" s="250"/>
      <c r="U9" s="250"/>
      <c r="V9" s="250"/>
      <c r="W9" s="249"/>
      <c r="X9" s="81"/>
    </row>
    <row r="10" spans="1:24" ht="15" customHeight="1">
      <c r="A10" s="268"/>
      <c r="B10" s="269"/>
      <c r="C10" s="250"/>
      <c r="D10" s="233" t="s">
        <v>21</v>
      </c>
      <c r="E10" s="233" t="s">
        <v>22</v>
      </c>
      <c r="F10" s="259"/>
      <c r="G10" s="250"/>
      <c r="H10" s="252"/>
      <c r="I10" s="252"/>
      <c r="J10" s="237" t="s">
        <v>24</v>
      </c>
      <c r="K10" s="233" t="s">
        <v>25</v>
      </c>
      <c r="L10" s="233" t="s">
        <v>117</v>
      </c>
      <c r="M10" s="233" t="s">
        <v>26</v>
      </c>
      <c r="N10" s="233" t="s">
        <v>27</v>
      </c>
      <c r="O10" s="233" t="s">
        <v>28</v>
      </c>
      <c r="P10" s="233" t="s">
        <v>29</v>
      </c>
      <c r="Q10" s="233" t="s">
        <v>30</v>
      </c>
      <c r="R10" s="274"/>
      <c r="S10" s="250"/>
      <c r="T10" s="250"/>
      <c r="U10" s="250"/>
      <c r="V10" s="250"/>
      <c r="W10" s="249"/>
      <c r="X10" s="81"/>
    </row>
    <row r="11" spans="1:24" ht="45.75" customHeight="1">
      <c r="A11" s="270"/>
      <c r="B11" s="271"/>
      <c r="C11" s="234"/>
      <c r="D11" s="234"/>
      <c r="E11" s="234"/>
      <c r="F11" s="247"/>
      <c r="G11" s="234"/>
      <c r="H11" s="253"/>
      <c r="I11" s="253"/>
      <c r="J11" s="248"/>
      <c r="K11" s="234"/>
      <c r="L11" s="234"/>
      <c r="M11" s="234"/>
      <c r="N11" s="234"/>
      <c r="O11" s="234"/>
      <c r="P11" s="234"/>
      <c r="Q11" s="234"/>
      <c r="R11" s="248"/>
      <c r="S11" s="234"/>
      <c r="T11" s="234"/>
      <c r="U11" s="234"/>
      <c r="V11" s="234"/>
      <c r="W11" s="249"/>
      <c r="X11" s="4" t="s">
        <v>131</v>
      </c>
    </row>
    <row r="12" spans="1:25" ht="15">
      <c r="A12" s="239" t="s">
        <v>31</v>
      </c>
      <c r="B12" s="240"/>
      <c r="C12" s="122">
        <v>1</v>
      </c>
      <c r="D12" s="122"/>
      <c r="E12" s="122">
        <v>3</v>
      </c>
      <c r="F12" s="122">
        <v>4</v>
      </c>
      <c r="G12" s="122">
        <v>5</v>
      </c>
      <c r="H12" s="96">
        <v>6</v>
      </c>
      <c r="I12" s="96">
        <v>7</v>
      </c>
      <c r="J12" s="122">
        <v>8</v>
      </c>
      <c r="K12" s="122">
        <v>9</v>
      </c>
      <c r="L12" s="122">
        <v>10</v>
      </c>
      <c r="M12" s="122">
        <v>11</v>
      </c>
      <c r="N12" s="122">
        <v>12</v>
      </c>
      <c r="O12" s="122">
        <v>13</v>
      </c>
      <c r="P12" s="122">
        <v>14</v>
      </c>
      <c r="Q12" s="122">
        <v>15</v>
      </c>
      <c r="R12" s="122">
        <v>16</v>
      </c>
      <c r="S12" s="122">
        <v>17</v>
      </c>
      <c r="T12" s="122">
        <v>18</v>
      </c>
      <c r="U12" s="122"/>
      <c r="V12" s="122"/>
      <c r="W12" s="82"/>
      <c r="X12" s="4"/>
      <c r="Y12" s="46"/>
    </row>
    <row r="13" spans="1:27" ht="15.75" customHeight="1" hidden="1">
      <c r="A13" s="239" t="s">
        <v>32</v>
      </c>
      <c r="B13" s="240"/>
      <c r="C13" s="122">
        <f>+C14+C26</f>
        <v>1594124946</v>
      </c>
      <c r="D13" s="122">
        <f>+D14+D26</f>
        <v>1290299988</v>
      </c>
      <c r="E13" s="122">
        <f>+E14+E26</f>
        <v>303824958</v>
      </c>
      <c r="F13" s="122">
        <f>+F14+F26</f>
        <v>124996934</v>
      </c>
      <c r="G13" s="122">
        <f>+G14+G26</f>
        <v>0</v>
      </c>
      <c r="H13" s="122">
        <f>+I13+R13</f>
        <v>1469128012</v>
      </c>
      <c r="I13" s="122">
        <f>+J13+K13+L13+M13+N13+O13+P13+Q13</f>
        <v>572617335</v>
      </c>
      <c r="J13" s="122">
        <f aca="true" t="shared" si="0" ref="J13:S13">+J14+J26</f>
        <v>67059361</v>
      </c>
      <c r="K13" s="122">
        <f t="shared" si="0"/>
        <v>22308166</v>
      </c>
      <c r="L13" s="122">
        <f t="shared" si="0"/>
        <v>69265</v>
      </c>
      <c r="M13" s="122">
        <f t="shared" si="0"/>
        <v>438291063</v>
      </c>
      <c r="N13" s="122">
        <f t="shared" si="0"/>
        <v>43281574</v>
      </c>
      <c r="O13" s="122">
        <f t="shared" si="0"/>
        <v>1426091</v>
      </c>
      <c r="P13" s="122">
        <f t="shared" si="0"/>
        <v>0</v>
      </c>
      <c r="Q13" s="122">
        <f t="shared" si="0"/>
        <v>181815</v>
      </c>
      <c r="R13" s="122">
        <f t="shared" si="0"/>
        <v>896510677</v>
      </c>
      <c r="S13" s="122">
        <f t="shared" si="0"/>
        <v>1379691220</v>
      </c>
      <c r="T13" s="278">
        <f>+(J13+K13+L13)/I13*100</f>
        <v>15.618945940573036</v>
      </c>
      <c r="U13" s="122">
        <f>+U14+U26</f>
        <v>447640783</v>
      </c>
      <c r="V13" s="122">
        <f>+V14+V26</f>
        <v>247460</v>
      </c>
      <c r="W13" s="82">
        <f>IF(SUM(D13:E13)=SUM(F13,H13),"","lệch "&amp;SUM(D13:E13)-SUM(F13,H13))</f>
      </c>
      <c r="X13" s="53">
        <f>IF(OR(S13&lt;&gt;SUM(M13:R13),S13&lt;&gt;S14+S27+S36+S43+S50+S53+S61+S66+S71+S76+S83,S13&lt;&gt;H13-SUM(J13:L13)),"Sai","")</f>
      </c>
      <c r="Y13" s="279">
        <v>303824958</v>
      </c>
      <c r="Z13" s="49">
        <v>303796158</v>
      </c>
      <c r="AA13" s="277">
        <f>Y13-Z13</f>
        <v>28800</v>
      </c>
    </row>
    <row r="14" spans="1:27" s="180" customFormat="1" ht="15" hidden="1">
      <c r="A14" s="174" t="s">
        <v>31</v>
      </c>
      <c r="B14" s="175" t="s">
        <v>33</v>
      </c>
      <c r="C14" s="177">
        <f>+SUM(C15:C25)</f>
        <v>188865997</v>
      </c>
      <c r="D14" s="177">
        <f>+SUM(D15:D25)</f>
        <v>181018613</v>
      </c>
      <c r="E14" s="177">
        <f>+SUM(E15:E25)</f>
        <v>7847384</v>
      </c>
      <c r="F14" s="177">
        <f>+SUM(F15:F25)</f>
        <v>4967712</v>
      </c>
      <c r="G14" s="177">
        <f>+SUM(G15:G25)</f>
        <v>0</v>
      </c>
      <c r="H14" s="184">
        <f>+I14+R14</f>
        <v>183898285</v>
      </c>
      <c r="I14" s="177">
        <f>+J14+K14+L14+M14+N14+O14+P14+Q14+0</f>
        <v>107646743</v>
      </c>
      <c r="J14" s="177">
        <f aca="true" t="shared" si="1" ref="J14:S14">+SUM(J15:J25)</f>
        <v>4303391</v>
      </c>
      <c r="K14" s="177">
        <f t="shared" si="1"/>
        <v>0</v>
      </c>
      <c r="L14" s="177">
        <f t="shared" si="1"/>
        <v>0</v>
      </c>
      <c r="M14" s="177">
        <f t="shared" si="1"/>
        <v>93057076</v>
      </c>
      <c r="N14" s="177">
        <f t="shared" si="1"/>
        <v>8687770</v>
      </c>
      <c r="O14" s="177">
        <f t="shared" si="1"/>
        <v>1426091</v>
      </c>
      <c r="P14" s="177">
        <f t="shared" si="1"/>
        <v>0</v>
      </c>
      <c r="Q14" s="177">
        <f t="shared" si="1"/>
        <v>172415</v>
      </c>
      <c r="R14" s="177">
        <f t="shared" si="1"/>
        <v>76251542</v>
      </c>
      <c r="S14" s="177">
        <f t="shared" si="1"/>
        <v>179594894</v>
      </c>
      <c r="T14" s="178">
        <f>+(J14+K14+L14)/I14*100</f>
        <v>3.9976973571787493</v>
      </c>
      <c r="U14" s="177">
        <f>+SUM(U15:U25)</f>
        <v>14744713</v>
      </c>
      <c r="V14" s="177">
        <f>+SUM(V15:V25)</f>
        <v>0</v>
      </c>
      <c r="W14" s="179">
        <f>IF(SUM(D14:E14)=SUM(F14,H14),"","lệch "&amp;SUM(D14:E14)-SUM(F14,H14))</f>
      </c>
      <c r="X14" s="172">
        <f>IF(OR(S14&lt;&gt;SUM(M14:R14),S14&lt;&gt;SUM(S15:S25),S14&lt;&gt;H14-SUM(J14:L14)),"SAI","")</f>
      </c>
      <c r="Y14" s="279">
        <v>7847384</v>
      </c>
      <c r="Z14" s="279">
        <v>7847384</v>
      </c>
      <c r="AA14" s="277">
        <f aca="true" t="shared" si="2" ref="AA14:AA77">Y14-Z14</f>
        <v>0</v>
      </c>
    </row>
    <row r="15" spans="1:27" ht="16.5" customHeight="1" hidden="1">
      <c r="A15" s="136">
        <v>1</v>
      </c>
      <c r="B15" s="137" t="s">
        <v>132</v>
      </c>
      <c r="C15" s="100">
        <v>103579</v>
      </c>
      <c r="D15" s="101">
        <v>0</v>
      </c>
      <c r="E15" s="101">
        <v>103579</v>
      </c>
      <c r="F15" s="101">
        <v>33034</v>
      </c>
      <c r="G15" s="101"/>
      <c r="H15" s="102">
        <v>70545</v>
      </c>
      <c r="I15" s="102">
        <v>70545</v>
      </c>
      <c r="J15" s="103">
        <v>68545</v>
      </c>
      <c r="K15" s="103"/>
      <c r="L15" s="103"/>
      <c r="M15" s="101">
        <v>2000</v>
      </c>
      <c r="N15" s="103"/>
      <c r="O15" s="103"/>
      <c r="P15" s="103">
        <v>0</v>
      </c>
      <c r="Q15" s="103"/>
      <c r="R15" s="101">
        <v>0</v>
      </c>
      <c r="S15" s="104">
        <v>2000</v>
      </c>
      <c r="T15" s="105">
        <v>0.9716493018640584</v>
      </c>
      <c r="U15" s="104">
        <v>0</v>
      </c>
      <c r="V15" s="104"/>
      <c r="W15" s="82">
        <f>IF(SUM(D15:E15)=SUM(F15,H15),"","lệch "&amp;SUM(D15:E15)-SUM(F15,H15))</f>
      </c>
      <c r="X15" s="53">
        <f>IF(OR(S15&lt;&gt;SUM(M15:R15),S15&lt;&gt;H15-SUM(J15:L15)),"SAI","")</f>
      </c>
      <c r="Y15" s="279">
        <v>103579</v>
      </c>
      <c r="Z15" s="49">
        <v>103579</v>
      </c>
      <c r="AA15" s="277">
        <f t="shared" si="2"/>
        <v>0</v>
      </c>
    </row>
    <row r="16" spans="1:27" ht="16.5" customHeight="1" hidden="1">
      <c r="A16" s="138">
        <v>2</v>
      </c>
      <c r="B16" s="139" t="s">
        <v>36</v>
      </c>
      <c r="C16" s="103">
        <v>14694322</v>
      </c>
      <c r="D16" s="101">
        <v>14565663</v>
      </c>
      <c r="E16" s="101">
        <v>128659</v>
      </c>
      <c r="F16" s="101">
        <v>29219</v>
      </c>
      <c r="G16" s="101"/>
      <c r="H16" s="102">
        <v>14665103</v>
      </c>
      <c r="I16" s="102">
        <v>292215</v>
      </c>
      <c r="J16" s="103">
        <v>25800</v>
      </c>
      <c r="K16" s="103"/>
      <c r="L16" s="103"/>
      <c r="M16" s="101">
        <v>266415</v>
      </c>
      <c r="N16" s="103"/>
      <c r="O16" s="103"/>
      <c r="P16" s="103">
        <v>0</v>
      </c>
      <c r="Q16" s="103"/>
      <c r="R16" s="101">
        <v>14372888</v>
      </c>
      <c r="S16" s="104">
        <v>14639303</v>
      </c>
      <c r="T16" s="105">
        <v>0.08829115548483138</v>
      </c>
      <c r="U16" s="104">
        <v>14154527</v>
      </c>
      <c r="V16" s="104"/>
      <c r="W16" s="82">
        <f aca="true" t="shared" si="3" ref="W15:W82">IF(SUM(D16:E16)=SUM(F16,H16),"","lệch "&amp;SUM(D16:E16)-SUM(F16,H16))</f>
      </c>
      <c r="X16" s="53">
        <f aca="true" t="shared" si="4" ref="X16:X25">IF(OR(S16&lt;&gt;SUM(M16:R16),S16&lt;&gt;H16-SUM(J16:L16)),"SAI","")</f>
      </c>
      <c r="Y16" s="279">
        <v>128659</v>
      </c>
      <c r="Z16" s="49">
        <v>128659</v>
      </c>
      <c r="AA16" s="277">
        <f t="shared" si="2"/>
        <v>0</v>
      </c>
    </row>
    <row r="17" spans="1:27" ht="16.5" customHeight="1" hidden="1">
      <c r="A17" s="136">
        <v>3</v>
      </c>
      <c r="B17" s="139" t="s">
        <v>38</v>
      </c>
      <c r="C17" s="103">
        <v>35709245</v>
      </c>
      <c r="D17" s="101">
        <v>35673545</v>
      </c>
      <c r="E17" s="101">
        <v>35700</v>
      </c>
      <c r="F17" s="101">
        <v>0</v>
      </c>
      <c r="G17" s="101">
        <v>0</v>
      </c>
      <c r="H17" s="102">
        <v>35709245</v>
      </c>
      <c r="I17" s="102">
        <v>25092286</v>
      </c>
      <c r="J17" s="103">
        <v>1099541</v>
      </c>
      <c r="K17" s="103">
        <v>0</v>
      </c>
      <c r="L17" s="103"/>
      <c r="M17" s="101">
        <v>22566654</v>
      </c>
      <c r="N17" s="103"/>
      <c r="O17" s="103">
        <v>1426091</v>
      </c>
      <c r="P17" s="103">
        <v>0</v>
      </c>
      <c r="Q17" s="103"/>
      <c r="R17" s="101">
        <v>10616959</v>
      </c>
      <c r="S17" s="104">
        <v>34609704</v>
      </c>
      <c r="T17" s="105">
        <v>0.0438198815365009</v>
      </c>
      <c r="U17" s="104">
        <v>406000</v>
      </c>
      <c r="V17" s="104"/>
      <c r="W17" s="82">
        <f t="shared" si="3"/>
      </c>
      <c r="X17" s="53">
        <f t="shared" si="4"/>
      </c>
      <c r="Y17" s="279">
        <v>35700</v>
      </c>
      <c r="Z17" s="49">
        <v>35700</v>
      </c>
      <c r="AA17" s="277">
        <f t="shared" si="2"/>
        <v>0</v>
      </c>
    </row>
    <row r="18" spans="1:27" ht="16.5" customHeight="1" hidden="1">
      <c r="A18" s="138">
        <v>4</v>
      </c>
      <c r="B18" s="139" t="s">
        <v>144</v>
      </c>
      <c r="C18" s="103">
        <v>37141</v>
      </c>
      <c r="D18" s="101">
        <v>0</v>
      </c>
      <c r="E18" s="101">
        <v>37141</v>
      </c>
      <c r="F18" s="101">
        <v>3000</v>
      </c>
      <c r="G18" s="101"/>
      <c r="H18" s="102">
        <v>34141</v>
      </c>
      <c r="I18" s="102">
        <v>34141</v>
      </c>
      <c r="J18" s="103">
        <v>34141</v>
      </c>
      <c r="K18" s="103"/>
      <c r="L18" s="103"/>
      <c r="M18" s="101">
        <v>0</v>
      </c>
      <c r="N18" s="101"/>
      <c r="O18" s="103"/>
      <c r="P18" s="103"/>
      <c r="Q18" s="103"/>
      <c r="R18" s="101">
        <v>0</v>
      </c>
      <c r="S18" s="104">
        <v>0</v>
      </c>
      <c r="T18" s="105">
        <v>1</v>
      </c>
      <c r="U18" s="104">
        <v>0</v>
      </c>
      <c r="V18" s="104"/>
      <c r="W18" s="82">
        <f t="shared" si="3"/>
      </c>
      <c r="X18" s="53">
        <f t="shared" si="4"/>
      </c>
      <c r="Y18" s="279">
        <v>37141</v>
      </c>
      <c r="Z18" s="49">
        <v>37141</v>
      </c>
      <c r="AA18" s="277">
        <f t="shared" si="2"/>
        <v>0</v>
      </c>
    </row>
    <row r="19" spans="1:27" ht="16.5" customHeight="1" hidden="1">
      <c r="A19" s="136">
        <v>5</v>
      </c>
      <c r="B19" s="139" t="s">
        <v>62</v>
      </c>
      <c r="C19" s="103">
        <v>1120168</v>
      </c>
      <c r="D19" s="101">
        <v>0</v>
      </c>
      <c r="E19" s="101">
        <v>1120168</v>
      </c>
      <c r="F19" s="101">
        <v>59288</v>
      </c>
      <c r="G19" s="101"/>
      <c r="H19" s="102">
        <v>1060880</v>
      </c>
      <c r="I19" s="102">
        <v>1060880</v>
      </c>
      <c r="J19" s="103">
        <v>626512</v>
      </c>
      <c r="K19" s="103"/>
      <c r="L19" s="103"/>
      <c r="M19" s="101">
        <v>434368</v>
      </c>
      <c r="N19" s="103"/>
      <c r="O19" s="103"/>
      <c r="P19" s="103">
        <v>0</v>
      </c>
      <c r="Q19" s="103"/>
      <c r="R19" s="101">
        <v>0</v>
      </c>
      <c r="S19" s="104">
        <v>434368</v>
      </c>
      <c r="T19" s="105">
        <v>0.5905587813890355</v>
      </c>
      <c r="U19" s="104">
        <v>0</v>
      </c>
      <c r="V19" s="104"/>
      <c r="W19" s="82">
        <f t="shared" si="3"/>
      </c>
      <c r="X19" s="53">
        <f t="shared" si="4"/>
      </c>
      <c r="Y19" s="279">
        <v>1120168</v>
      </c>
      <c r="Z19" s="49">
        <v>1120168</v>
      </c>
      <c r="AA19" s="277">
        <f t="shared" si="2"/>
        <v>0</v>
      </c>
    </row>
    <row r="20" spans="1:27" ht="16.5" customHeight="1" hidden="1">
      <c r="A20" s="138">
        <v>6</v>
      </c>
      <c r="B20" s="139" t="s">
        <v>129</v>
      </c>
      <c r="C20" s="103">
        <v>12686543</v>
      </c>
      <c r="D20" s="101">
        <v>9277675</v>
      </c>
      <c r="E20" s="101">
        <v>3408868</v>
      </c>
      <c r="F20" s="101">
        <v>3220249</v>
      </c>
      <c r="G20" s="101"/>
      <c r="H20" s="102">
        <v>9466294</v>
      </c>
      <c r="I20" s="102">
        <v>321231</v>
      </c>
      <c r="J20" s="103">
        <v>125773</v>
      </c>
      <c r="K20" s="103"/>
      <c r="L20" s="103"/>
      <c r="M20" s="101">
        <v>23343</v>
      </c>
      <c r="N20" s="103"/>
      <c r="O20" s="103"/>
      <c r="P20" s="103"/>
      <c r="Q20" s="103">
        <v>172115</v>
      </c>
      <c r="R20" s="101">
        <v>9145063</v>
      </c>
      <c r="S20" s="104">
        <v>9340521</v>
      </c>
      <c r="T20" s="105">
        <v>0.3915344409474802</v>
      </c>
      <c r="U20" s="104">
        <v>0</v>
      </c>
      <c r="V20" s="104"/>
      <c r="W20" s="82"/>
      <c r="X20" s="53"/>
      <c r="Y20" s="279">
        <v>3408868</v>
      </c>
      <c r="Z20" s="49">
        <v>3408868</v>
      </c>
      <c r="AA20" s="277">
        <f t="shared" si="2"/>
        <v>0</v>
      </c>
    </row>
    <row r="21" spans="1:27" ht="16.5" customHeight="1" hidden="1">
      <c r="A21" s="136">
        <v>7</v>
      </c>
      <c r="B21" s="139" t="s">
        <v>42</v>
      </c>
      <c r="C21" s="103">
        <v>37928849</v>
      </c>
      <c r="D21" s="101">
        <v>37767706</v>
      </c>
      <c r="E21" s="101">
        <v>161143</v>
      </c>
      <c r="F21" s="101">
        <v>0</v>
      </c>
      <c r="G21" s="101">
        <v>0</v>
      </c>
      <c r="H21" s="102">
        <v>37928849</v>
      </c>
      <c r="I21" s="102">
        <v>237470</v>
      </c>
      <c r="J21" s="103">
        <v>46137</v>
      </c>
      <c r="K21" s="103">
        <v>0</v>
      </c>
      <c r="L21" s="103">
        <v>0</v>
      </c>
      <c r="M21" s="101">
        <v>191333</v>
      </c>
      <c r="N21" s="103">
        <v>0</v>
      </c>
      <c r="O21" s="103">
        <v>0</v>
      </c>
      <c r="P21" s="103">
        <v>0</v>
      </c>
      <c r="Q21" s="103"/>
      <c r="R21" s="101">
        <v>37691379</v>
      </c>
      <c r="S21" s="104">
        <v>37882712</v>
      </c>
      <c r="T21" s="105">
        <v>0.1942855939697646</v>
      </c>
      <c r="U21" s="104">
        <v>160086</v>
      </c>
      <c r="V21" s="104"/>
      <c r="W21" s="82">
        <f>IF(SUM(D21:E21)=SUM(F21,H21),"","lệch "&amp;SUM(D21:E21)-SUM(F21,H21))</f>
      </c>
      <c r="X21" s="53">
        <f t="shared" si="4"/>
      </c>
      <c r="Y21" s="279">
        <v>161143</v>
      </c>
      <c r="Z21" s="49">
        <v>161143</v>
      </c>
      <c r="AA21" s="277">
        <f t="shared" si="2"/>
        <v>0</v>
      </c>
    </row>
    <row r="22" spans="1:27" ht="16.5" customHeight="1" hidden="1">
      <c r="A22" s="138">
        <v>8</v>
      </c>
      <c r="B22" s="139" t="s">
        <v>67</v>
      </c>
      <c r="C22" s="103">
        <v>10685325</v>
      </c>
      <c r="D22" s="101">
        <v>9225985</v>
      </c>
      <c r="E22" s="101">
        <v>1459340</v>
      </c>
      <c r="F22" s="101">
        <v>0</v>
      </c>
      <c r="G22" s="101"/>
      <c r="H22" s="102">
        <v>10685325</v>
      </c>
      <c r="I22" s="102">
        <v>10685325</v>
      </c>
      <c r="J22" s="103">
        <v>571751</v>
      </c>
      <c r="K22" s="101"/>
      <c r="L22" s="103"/>
      <c r="M22" s="101">
        <v>10113574</v>
      </c>
      <c r="N22" s="103"/>
      <c r="O22" s="103"/>
      <c r="P22" s="103"/>
      <c r="Q22" s="103"/>
      <c r="R22" s="101">
        <v>0</v>
      </c>
      <c r="S22" s="104">
        <v>10113574</v>
      </c>
      <c r="T22" s="105">
        <v>0.05350805895000854</v>
      </c>
      <c r="U22" s="104">
        <v>0</v>
      </c>
      <c r="V22" s="104"/>
      <c r="W22" s="82">
        <f>IF(SUM(D22:E22)=SUM(F22,H22),"","lệch "&amp;SUM(D22:E22)-SUM(F22,H22))</f>
      </c>
      <c r="X22" s="53">
        <f t="shared" si="4"/>
      </c>
      <c r="Y22" s="279">
        <v>1459340</v>
      </c>
      <c r="Z22" s="49">
        <v>1459340</v>
      </c>
      <c r="AA22" s="277">
        <f t="shared" si="2"/>
        <v>0</v>
      </c>
    </row>
    <row r="23" spans="1:27" ht="16.5" customHeight="1" hidden="1">
      <c r="A23" s="136">
        <v>9</v>
      </c>
      <c r="B23" s="139" t="s">
        <v>50</v>
      </c>
      <c r="C23" s="103">
        <v>5586234</v>
      </c>
      <c r="D23" s="101">
        <v>5034538</v>
      </c>
      <c r="E23" s="101">
        <v>551696</v>
      </c>
      <c r="F23" s="101">
        <v>12450</v>
      </c>
      <c r="G23" s="101"/>
      <c r="H23" s="102">
        <v>5573784</v>
      </c>
      <c r="I23" s="102">
        <v>1206500</v>
      </c>
      <c r="J23" s="103">
        <v>539245</v>
      </c>
      <c r="K23" s="101"/>
      <c r="L23" s="103"/>
      <c r="M23" s="101">
        <v>667255</v>
      </c>
      <c r="N23" s="103"/>
      <c r="O23" s="103"/>
      <c r="P23" s="103">
        <v>0</v>
      </c>
      <c r="Q23" s="103">
        <v>0</v>
      </c>
      <c r="R23" s="101">
        <v>4367284</v>
      </c>
      <c r="S23" s="104">
        <v>5034539</v>
      </c>
      <c r="T23" s="105">
        <v>0.44694985495234146</v>
      </c>
      <c r="U23" s="104">
        <v>24100</v>
      </c>
      <c r="V23" s="104"/>
      <c r="W23" s="82">
        <f>IF(SUM(D23:E23)=SUM(F23,H23),"","lệch "&amp;SUM(D23:E23)-SUM(F23,H23))</f>
      </c>
      <c r="X23" s="53">
        <f t="shared" si="4"/>
      </c>
      <c r="Y23" s="279">
        <v>551696</v>
      </c>
      <c r="Z23" s="49">
        <v>551696</v>
      </c>
      <c r="AA23" s="277">
        <f t="shared" si="2"/>
        <v>0</v>
      </c>
    </row>
    <row r="24" spans="1:27" ht="16.5" customHeight="1" hidden="1">
      <c r="A24" s="138">
        <v>10</v>
      </c>
      <c r="B24" s="139" t="s">
        <v>46</v>
      </c>
      <c r="C24" s="103">
        <v>27570071</v>
      </c>
      <c r="D24" s="101">
        <v>27570071</v>
      </c>
      <c r="E24" s="101"/>
      <c r="F24" s="101"/>
      <c r="G24" s="101"/>
      <c r="H24" s="102">
        <v>27570071</v>
      </c>
      <c r="I24" s="102">
        <v>27512102</v>
      </c>
      <c r="J24" s="103">
        <v>0</v>
      </c>
      <c r="K24" s="103"/>
      <c r="L24" s="103"/>
      <c r="M24" s="101">
        <v>27512102</v>
      </c>
      <c r="N24" s="103"/>
      <c r="O24" s="103"/>
      <c r="P24" s="103">
        <v>0</v>
      </c>
      <c r="Q24" s="103"/>
      <c r="R24" s="101">
        <v>57969</v>
      </c>
      <c r="S24" s="104">
        <v>27570071</v>
      </c>
      <c r="T24" s="105">
        <v>0</v>
      </c>
      <c r="U24" s="104">
        <v>0</v>
      </c>
      <c r="V24" s="104"/>
      <c r="W24" s="82"/>
      <c r="X24" s="53">
        <f t="shared" si="4"/>
      </c>
      <c r="Y24" s="279"/>
      <c r="Z24" s="49">
        <v>0</v>
      </c>
      <c r="AA24" s="277">
        <f t="shared" si="2"/>
        <v>0</v>
      </c>
    </row>
    <row r="25" spans="1:27" ht="16.5" customHeight="1" hidden="1">
      <c r="A25" s="136">
        <v>11</v>
      </c>
      <c r="B25" s="139" t="s">
        <v>135</v>
      </c>
      <c r="C25" s="103">
        <v>42744520</v>
      </c>
      <c r="D25" s="101">
        <v>41903430</v>
      </c>
      <c r="E25" s="101">
        <v>841090</v>
      </c>
      <c r="F25" s="101">
        <v>1610472</v>
      </c>
      <c r="G25" s="101"/>
      <c r="H25" s="102">
        <v>41134048</v>
      </c>
      <c r="I25" s="102">
        <v>41134048</v>
      </c>
      <c r="J25" s="103">
        <v>1165946</v>
      </c>
      <c r="K25" s="103"/>
      <c r="L25" s="103"/>
      <c r="M25" s="101">
        <v>31280032</v>
      </c>
      <c r="N25" s="103">
        <v>8687770</v>
      </c>
      <c r="O25" s="103">
        <v>0</v>
      </c>
      <c r="P25" s="103">
        <v>0</v>
      </c>
      <c r="Q25" s="103">
        <v>300</v>
      </c>
      <c r="R25" s="101">
        <v>0</v>
      </c>
      <c r="S25" s="104">
        <v>39968102</v>
      </c>
      <c r="T25" s="105">
        <v>0.028345034264558644</v>
      </c>
      <c r="U25" s="104">
        <v>0</v>
      </c>
      <c r="V25" s="104"/>
      <c r="W25" s="82">
        <f>IF(SUM(D25:E25)=SUM(F25,H25),"","lệch "&amp;SUM(D25:E25)-SUM(F25,H25))</f>
      </c>
      <c r="X25" s="53">
        <f t="shared" si="4"/>
      </c>
      <c r="Y25" s="279">
        <v>841090</v>
      </c>
      <c r="Z25" s="49">
        <v>841090</v>
      </c>
      <c r="AA25" s="277">
        <f t="shared" si="2"/>
        <v>0</v>
      </c>
    </row>
    <row r="26" spans="1:27" ht="16.5" customHeight="1" hidden="1">
      <c r="A26" s="134" t="s">
        <v>53</v>
      </c>
      <c r="B26" s="135" t="s">
        <v>54</v>
      </c>
      <c r="C26" s="162">
        <f>D26+E26</f>
        <v>1405258949</v>
      </c>
      <c r="D26" s="97">
        <f aca="true" t="shared" si="5" ref="D26:S26">+D27+D36+D43+D50+D53+D61+D66+D71+D76+D83</f>
        <v>1109281375</v>
      </c>
      <c r="E26" s="97">
        <f>+E27+E36+E43+E50+E53+E61+E66+E71+E76+E83</f>
        <v>295977574</v>
      </c>
      <c r="F26" s="97">
        <f t="shared" si="5"/>
        <v>120029222</v>
      </c>
      <c r="G26" s="97">
        <f t="shared" si="5"/>
        <v>0</v>
      </c>
      <c r="H26" s="97">
        <f t="shared" si="5"/>
        <v>1285229727</v>
      </c>
      <c r="I26" s="97">
        <f t="shared" si="5"/>
        <v>464970592</v>
      </c>
      <c r="J26" s="97">
        <f t="shared" si="5"/>
        <v>62755970</v>
      </c>
      <c r="K26" s="97">
        <f t="shared" si="5"/>
        <v>22308166</v>
      </c>
      <c r="L26" s="97">
        <f t="shared" si="5"/>
        <v>69265</v>
      </c>
      <c r="M26" s="97">
        <f t="shared" si="5"/>
        <v>345233987</v>
      </c>
      <c r="N26" s="97">
        <f t="shared" si="5"/>
        <v>34593804</v>
      </c>
      <c r="O26" s="97">
        <f t="shared" si="5"/>
        <v>0</v>
      </c>
      <c r="P26" s="97">
        <f t="shared" si="5"/>
        <v>0</v>
      </c>
      <c r="Q26" s="97">
        <f t="shared" si="5"/>
        <v>9400</v>
      </c>
      <c r="R26" s="97">
        <f t="shared" si="5"/>
        <v>820259135</v>
      </c>
      <c r="S26" s="97">
        <f t="shared" si="5"/>
        <v>1200096326</v>
      </c>
      <c r="T26" s="98">
        <f>+(J26+K26+L26)/I26*100</f>
        <v>18.309416222176907</v>
      </c>
      <c r="U26" s="97">
        <f>+U27+U36+U43+U50+U53+U61+U66+U71+U76+U83</f>
        <v>432896070</v>
      </c>
      <c r="V26" s="97">
        <f>+V27+V36+V43+V50+V53+V61+V66+V71+V76+V83</f>
        <v>247460</v>
      </c>
      <c r="W26" s="90">
        <f t="shared" si="3"/>
      </c>
      <c r="X26" s="53">
        <f>IF(OR(S26&lt;&gt;SUM(M26:R26),S26&lt;&gt;S27+S36+S43+S50+S53+S61+S66+S71+S76+S83,S26&lt;&gt;H26-SUM(J26:L26)),"Sai","")</f>
      </c>
      <c r="Y26" s="279">
        <v>295977574</v>
      </c>
      <c r="Z26" s="49">
        <v>295948774</v>
      </c>
      <c r="AA26" s="277">
        <f t="shared" si="2"/>
        <v>28800</v>
      </c>
    </row>
    <row r="27" spans="1:27" s="180" customFormat="1" ht="18" customHeight="1" hidden="1">
      <c r="A27" s="174" t="s">
        <v>55</v>
      </c>
      <c r="B27" s="175" t="s">
        <v>56</v>
      </c>
      <c r="C27" s="182">
        <f>D27+E27</f>
        <v>479506943</v>
      </c>
      <c r="D27" s="177">
        <f aca="true" t="shared" si="6" ref="D27:S27">+SUM(D28:D35)</f>
        <v>394924810</v>
      </c>
      <c r="E27" s="177">
        <f t="shared" si="6"/>
        <v>84582133</v>
      </c>
      <c r="F27" s="177">
        <f t="shared" si="6"/>
        <v>14620093</v>
      </c>
      <c r="G27" s="177">
        <f t="shared" si="6"/>
        <v>0</v>
      </c>
      <c r="H27" s="177">
        <f t="shared" si="6"/>
        <v>464886850</v>
      </c>
      <c r="I27" s="177">
        <f t="shared" si="6"/>
        <v>193302312</v>
      </c>
      <c r="J27" s="177">
        <f t="shared" si="6"/>
        <v>24610506</v>
      </c>
      <c r="K27" s="177">
        <f t="shared" si="6"/>
        <v>13894579</v>
      </c>
      <c r="L27" s="177">
        <f t="shared" si="6"/>
        <v>42704</v>
      </c>
      <c r="M27" s="177">
        <f t="shared" si="6"/>
        <v>138293984</v>
      </c>
      <c r="N27" s="177">
        <f t="shared" si="6"/>
        <v>16451139</v>
      </c>
      <c r="O27" s="177">
        <f t="shared" si="6"/>
        <v>0</v>
      </c>
      <c r="P27" s="177">
        <f t="shared" si="6"/>
        <v>0</v>
      </c>
      <c r="Q27" s="177">
        <f t="shared" si="6"/>
        <v>9400</v>
      </c>
      <c r="R27" s="177">
        <f t="shared" si="6"/>
        <v>271584538</v>
      </c>
      <c r="S27" s="177">
        <f t="shared" si="6"/>
        <v>426339061</v>
      </c>
      <c r="T27" s="178">
        <f>+(J27+K27+L27)/I27*100</f>
        <v>19.9417113024494</v>
      </c>
      <c r="U27" s="177">
        <f>+SUM(U28:U35)</f>
        <v>181552191</v>
      </c>
      <c r="V27" s="177">
        <f>+SUM(V28:V35)</f>
        <v>0</v>
      </c>
      <c r="W27" s="179">
        <f t="shared" si="3"/>
      </c>
      <c r="X27" s="172">
        <f>IF(OR(S27&lt;&gt;SUM(M27:R27),S27&lt;&gt;SUM(S28:S35),S27&lt;&gt;H27-SUM(J27:L27)),"SAI","")</f>
      </c>
      <c r="Y27" s="279">
        <v>84582133</v>
      </c>
      <c r="Z27" s="279">
        <v>84553333</v>
      </c>
      <c r="AA27" s="277">
        <f t="shared" si="2"/>
        <v>28800</v>
      </c>
    </row>
    <row r="28" spans="1:27" ht="18" customHeight="1" hidden="1">
      <c r="A28" s="136">
        <v>1</v>
      </c>
      <c r="B28" s="140" t="s">
        <v>64</v>
      </c>
      <c r="C28" s="108">
        <v>38275983</v>
      </c>
      <c r="D28" s="109">
        <v>37957926</v>
      </c>
      <c r="E28" s="109">
        <v>318057</v>
      </c>
      <c r="F28" s="109">
        <v>0</v>
      </c>
      <c r="G28" s="107">
        <v>0</v>
      </c>
      <c r="H28" s="110">
        <v>38275983</v>
      </c>
      <c r="I28" s="110">
        <v>23290907</v>
      </c>
      <c r="J28" s="109">
        <v>1302064</v>
      </c>
      <c r="K28" s="109">
        <v>0</v>
      </c>
      <c r="L28" s="109">
        <v>0</v>
      </c>
      <c r="M28" s="109">
        <v>21330543</v>
      </c>
      <c r="N28" s="109">
        <v>658300</v>
      </c>
      <c r="O28" s="109">
        <v>0</v>
      </c>
      <c r="P28" s="109">
        <v>0</v>
      </c>
      <c r="Q28" s="109">
        <v>0</v>
      </c>
      <c r="R28" s="109">
        <v>14985076</v>
      </c>
      <c r="S28" s="99">
        <v>36973919</v>
      </c>
      <c r="T28" s="98">
        <v>0.0559043922162413</v>
      </c>
      <c r="U28" s="99">
        <v>10158824</v>
      </c>
      <c r="V28" s="99">
        <v>0</v>
      </c>
      <c r="W28" s="82">
        <f t="shared" si="3"/>
      </c>
      <c r="X28" s="53">
        <f aca="true" t="shared" si="7" ref="X28:X82">IF(OR(S28&lt;&gt;SUM(M28:R28),S28&lt;&gt;H28-SUM(J28:L28)),"SAI","")</f>
      </c>
      <c r="Y28" s="279">
        <v>318057</v>
      </c>
      <c r="Z28" s="49">
        <v>318057</v>
      </c>
      <c r="AA28" s="277">
        <f t="shared" si="2"/>
        <v>0</v>
      </c>
    </row>
    <row r="29" spans="1:27" ht="18" customHeight="1" hidden="1">
      <c r="A29" s="138">
        <v>2</v>
      </c>
      <c r="B29" s="139" t="s">
        <v>58</v>
      </c>
      <c r="C29" s="103">
        <v>96672895</v>
      </c>
      <c r="D29" s="106">
        <v>60240901</v>
      </c>
      <c r="E29" s="106">
        <v>36431994</v>
      </c>
      <c r="F29" s="106">
        <v>11927</v>
      </c>
      <c r="G29" s="106">
        <v>0</v>
      </c>
      <c r="H29" s="102">
        <v>96660968</v>
      </c>
      <c r="I29" s="102">
        <v>62157548</v>
      </c>
      <c r="J29" s="106">
        <v>5349169</v>
      </c>
      <c r="K29" s="106">
        <v>11664173</v>
      </c>
      <c r="L29" s="106">
        <v>0</v>
      </c>
      <c r="M29" s="106">
        <v>45144206</v>
      </c>
      <c r="N29" s="106">
        <v>0</v>
      </c>
      <c r="O29" s="106">
        <v>0</v>
      </c>
      <c r="P29" s="106">
        <v>0</v>
      </c>
      <c r="Q29" s="106">
        <v>0</v>
      </c>
      <c r="R29" s="106">
        <v>34503420</v>
      </c>
      <c r="S29" s="106">
        <v>79647626</v>
      </c>
      <c r="T29" s="98">
        <v>0.2737132101800412</v>
      </c>
      <c r="U29" s="106">
        <v>14272806</v>
      </c>
      <c r="V29" s="106">
        <v>0</v>
      </c>
      <c r="W29" s="82">
        <f t="shared" si="3"/>
      </c>
      <c r="X29" s="53">
        <f t="shared" si="7"/>
      </c>
      <c r="Y29" s="279">
        <v>36431994</v>
      </c>
      <c r="Z29" s="49">
        <v>36431994</v>
      </c>
      <c r="AA29" s="277">
        <f t="shared" si="2"/>
        <v>0</v>
      </c>
    </row>
    <row r="30" spans="1:27" ht="18" customHeight="1" hidden="1">
      <c r="A30" s="136">
        <v>3</v>
      </c>
      <c r="B30" s="139" t="s">
        <v>59</v>
      </c>
      <c r="C30" s="103">
        <v>24227980</v>
      </c>
      <c r="D30" s="106">
        <v>18556365</v>
      </c>
      <c r="E30" s="106">
        <v>5671615</v>
      </c>
      <c r="F30" s="106">
        <v>550</v>
      </c>
      <c r="G30" s="106">
        <v>0</v>
      </c>
      <c r="H30" s="102">
        <v>24227430</v>
      </c>
      <c r="I30" s="102">
        <v>18502252</v>
      </c>
      <c r="J30" s="106">
        <v>3506083</v>
      </c>
      <c r="K30" s="106">
        <v>1225609</v>
      </c>
      <c r="L30" s="106">
        <v>0</v>
      </c>
      <c r="M30" s="106">
        <v>9499706</v>
      </c>
      <c r="N30" s="106">
        <v>4270854</v>
      </c>
      <c r="O30" s="106">
        <v>0</v>
      </c>
      <c r="P30" s="106">
        <v>0</v>
      </c>
      <c r="Q30" s="106">
        <v>0</v>
      </c>
      <c r="R30" s="106">
        <v>5725178</v>
      </c>
      <c r="S30" s="106">
        <v>19495738</v>
      </c>
      <c r="T30" s="98">
        <v>0.25573600446043</v>
      </c>
      <c r="U30" s="106">
        <v>4176790</v>
      </c>
      <c r="V30" s="106">
        <v>0</v>
      </c>
      <c r="W30" s="82">
        <f>IF(SUM(D30:E30)=SUM(F30,H30),"","lệch "&amp;SUM(D30:E30)-SUM(F30,H30))</f>
      </c>
      <c r="X30" s="53">
        <f t="shared" si="7"/>
      </c>
      <c r="Y30" s="279">
        <v>5671615</v>
      </c>
      <c r="Z30" s="49">
        <v>5671615</v>
      </c>
      <c r="AA30" s="277">
        <f t="shared" si="2"/>
        <v>0</v>
      </c>
    </row>
    <row r="31" spans="1:27" ht="18" customHeight="1" hidden="1">
      <c r="A31" s="138">
        <v>4</v>
      </c>
      <c r="B31" s="139" t="s">
        <v>63</v>
      </c>
      <c r="C31" s="103">
        <v>58830752</v>
      </c>
      <c r="D31" s="106">
        <v>45427643</v>
      </c>
      <c r="E31" s="106">
        <v>13403109</v>
      </c>
      <c r="F31" s="106">
        <v>1689620</v>
      </c>
      <c r="G31" s="106">
        <v>0</v>
      </c>
      <c r="H31" s="102">
        <v>57141132</v>
      </c>
      <c r="I31" s="102">
        <v>13776513</v>
      </c>
      <c r="J31" s="106">
        <v>2867865</v>
      </c>
      <c r="K31" s="106">
        <v>9900</v>
      </c>
      <c r="L31" s="106">
        <v>21504</v>
      </c>
      <c r="M31" s="106">
        <v>10877244</v>
      </c>
      <c r="N31" s="106">
        <v>0</v>
      </c>
      <c r="O31" s="106">
        <v>0</v>
      </c>
      <c r="P31" s="106">
        <v>0</v>
      </c>
      <c r="Q31" s="106">
        <v>0</v>
      </c>
      <c r="R31" s="106">
        <v>43364619</v>
      </c>
      <c r="S31" s="106">
        <v>54241863</v>
      </c>
      <c r="T31" s="98">
        <v>0.21045013349894853</v>
      </c>
      <c r="U31" s="106">
        <v>37293805</v>
      </c>
      <c r="V31" s="106">
        <v>0</v>
      </c>
      <c r="W31" s="82">
        <f>IF(SUM(D31:E31)=SUM(F31,H31),"","lệch "&amp;SUM(D31:E31)-SUM(F31,H31))</f>
      </c>
      <c r="X31" s="53">
        <f t="shared" si="7"/>
      </c>
      <c r="Y31" s="279">
        <v>13403109</v>
      </c>
      <c r="Z31" s="49">
        <v>10509831</v>
      </c>
      <c r="AA31" s="277">
        <f t="shared" si="2"/>
        <v>2893278</v>
      </c>
    </row>
    <row r="32" spans="1:27" ht="20.25" customHeight="1">
      <c r="A32" s="136">
        <v>5</v>
      </c>
      <c r="B32" s="139" t="s">
        <v>124</v>
      </c>
      <c r="C32" s="103">
        <v>99742789</v>
      </c>
      <c r="D32" s="106">
        <v>85428185</v>
      </c>
      <c r="E32" s="106">
        <v>14314604</v>
      </c>
      <c r="F32" s="106">
        <v>12622058</v>
      </c>
      <c r="G32" s="106">
        <v>0</v>
      </c>
      <c r="H32" s="102">
        <v>87120731</v>
      </c>
      <c r="I32" s="102">
        <v>8051950</v>
      </c>
      <c r="J32" s="106">
        <v>1388026</v>
      </c>
      <c r="K32" s="106">
        <v>646684</v>
      </c>
      <c r="L32" s="106">
        <v>21200</v>
      </c>
      <c r="M32" s="106">
        <v>5986640</v>
      </c>
      <c r="N32" s="106">
        <v>0</v>
      </c>
      <c r="O32" s="106">
        <v>0</v>
      </c>
      <c r="P32" s="106">
        <v>0</v>
      </c>
      <c r="Q32" s="106">
        <v>9400</v>
      </c>
      <c r="R32" s="106">
        <v>79068781</v>
      </c>
      <c r="S32" s="106">
        <v>85064821</v>
      </c>
      <c r="T32" s="98">
        <v>0.25533069629096056</v>
      </c>
      <c r="U32" s="106">
        <v>73860493</v>
      </c>
      <c r="V32" s="106">
        <v>0</v>
      </c>
      <c r="W32" s="82">
        <f>+R32-U32</f>
        <v>5208288</v>
      </c>
      <c r="X32" s="53"/>
      <c r="Y32" s="279">
        <v>14314604</v>
      </c>
      <c r="Z32" s="49">
        <v>14285804</v>
      </c>
      <c r="AA32" s="277">
        <f t="shared" si="2"/>
        <v>28800</v>
      </c>
    </row>
    <row r="33" spans="1:27" ht="18" customHeight="1">
      <c r="A33" s="138">
        <v>6</v>
      </c>
      <c r="B33" s="139" t="s">
        <v>60</v>
      </c>
      <c r="C33" s="103">
        <v>110353114</v>
      </c>
      <c r="D33" s="106">
        <v>99843283</v>
      </c>
      <c r="E33" s="106">
        <v>10509831</v>
      </c>
      <c r="F33" s="106">
        <v>0</v>
      </c>
      <c r="G33" s="106">
        <v>0</v>
      </c>
      <c r="H33" s="102">
        <v>110353114</v>
      </c>
      <c r="I33" s="102">
        <v>50749872</v>
      </c>
      <c r="J33" s="106">
        <v>7449985</v>
      </c>
      <c r="K33" s="106">
        <v>250713</v>
      </c>
      <c r="L33" s="106">
        <v>0</v>
      </c>
      <c r="M33" s="106">
        <v>43049174</v>
      </c>
      <c r="N33" s="106">
        <v>0</v>
      </c>
      <c r="O33" s="106">
        <v>0</v>
      </c>
      <c r="P33" s="106">
        <v>0</v>
      </c>
      <c r="Q33" s="106">
        <v>0</v>
      </c>
      <c r="R33" s="106">
        <v>59603242</v>
      </c>
      <c r="S33" s="106">
        <v>102652416</v>
      </c>
      <c r="T33" s="98">
        <v>0.15173827433495793</v>
      </c>
      <c r="U33" s="106">
        <v>17899962</v>
      </c>
      <c r="V33" s="106">
        <v>0</v>
      </c>
      <c r="W33" s="82">
        <f>IF(SUM(D33:E33)=SUM(F33,H33),"","lệch "&amp;SUM(D33:E33)-SUM(F33,H33))</f>
      </c>
      <c r="X33" s="53">
        <f t="shared" si="7"/>
      </c>
      <c r="Y33" s="279">
        <v>10509831</v>
      </c>
      <c r="Z33" s="49">
        <v>1432909</v>
      </c>
      <c r="AA33" s="277">
        <f t="shared" si="2"/>
        <v>9076922</v>
      </c>
    </row>
    <row r="34" spans="1:27" ht="18" customHeight="1">
      <c r="A34" s="136">
        <v>7</v>
      </c>
      <c r="B34" s="139" t="s">
        <v>125</v>
      </c>
      <c r="C34" s="103">
        <v>19475823</v>
      </c>
      <c r="D34" s="106">
        <v>18042914</v>
      </c>
      <c r="E34" s="106">
        <v>1432909</v>
      </c>
      <c r="F34" s="106">
        <v>0</v>
      </c>
      <c r="G34" s="106">
        <v>0</v>
      </c>
      <c r="H34" s="102">
        <v>19475823</v>
      </c>
      <c r="I34" s="102">
        <v>13858292</v>
      </c>
      <c r="J34" s="106">
        <v>1332476</v>
      </c>
      <c r="K34" s="106">
        <v>2079</v>
      </c>
      <c r="L34" s="106">
        <v>0</v>
      </c>
      <c r="M34" s="106">
        <v>1001752</v>
      </c>
      <c r="N34" s="106">
        <v>11521985</v>
      </c>
      <c r="O34" s="106">
        <v>0</v>
      </c>
      <c r="P34" s="106">
        <v>0</v>
      </c>
      <c r="Q34" s="106">
        <v>0</v>
      </c>
      <c r="R34" s="106">
        <v>5617531</v>
      </c>
      <c r="S34" s="106">
        <v>18141268</v>
      </c>
      <c r="T34" s="98">
        <v>0.096300106824131</v>
      </c>
      <c r="U34" s="106">
        <v>2456119</v>
      </c>
      <c r="V34" s="106">
        <v>0</v>
      </c>
      <c r="W34" s="82">
        <f t="shared" si="3"/>
      </c>
      <c r="X34" s="53">
        <f t="shared" si="7"/>
      </c>
      <c r="Y34" s="279">
        <v>1432909</v>
      </c>
      <c r="Z34" s="49">
        <v>2500014</v>
      </c>
      <c r="AA34" s="277">
        <f t="shared" si="2"/>
        <v>-1067105</v>
      </c>
    </row>
    <row r="35" spans="1:27" ht="18" customHeight="1">
      <c r="A35" s="138">
        <v>8</v>
      </c>
      <c r="B35" s="139" t="s">
        <v>142</v>
      </c>
      <c r="C35" s="103">
        <v>31927607</v>
      </c>
      <c r="D35" s="106">
        <v>29427593</v>
      </c>
      <c r="E35" s="106">
        <v>2500014</v>
      </c>
      <c r="F35" s="106">
        <v>295938</v>
      </c>
      <c r="G35" s="106">
        <v>0</v>
      </c>
      <c r="H35" s="102">
        <v>31631669</v>
      </c>
      <c r="I35" s="102">
        <v>2914978</v>
      </c>
      <c r="J35" s="106">
        <v>1414838</v>
      </c>
      <c r="K35" s="106">
        <v>95421</v>
      </c>
      <c r="L35" s="106">
        <v>0</v>
      </c>
      <c r="M35" s="106">
        <v>1404719</v>
      </c>
      <c r="N35" s="106">
        <v>0</v>
      </c>
      <c r="O35" s="106">
        <v>0</v>
      </c>
      <c r="P35" s="106">
        <v>0</v>
      </c>
      <c r="Q35" s="106">
        <v>0</v>
      </c>
      <c r="R35" s="106">
        <v>28716691</v>
      </c>
      <c r="S35" s="106">
        <v>30121410</v>
      </c>
      <c r="T35" s="98">
        <v>0.5181030525787844</v>
      </c>
      <c r="U35" s="106">
        <v>21433392</v>
      </c>
      <c r="V35" s="106">
        <v>0</v>
      </c>
      <c r="W35" s="82">
        <f t="shared" si="3"/>
      </c>
      <c r="X35" s="53">
        <f t="shared" si="7"/>
      </c>
      <c r="Y35" s="279">
        <v>2500014</v>
      </c>
      <c r="Z35" s="49">
        <v>13403109</v>
      </c>
      <c r="AA35" s="277">
        <f t="shared" si="2"/>
        <v>-10903095</v>
      </c>
    </row>
    <row r="36" spans="1:27" s="180" customFormat="1" ht="18" customHeight="1">
      <c r="A36" s="174" t="s">
        <v>65</v>
      </c>
      <c r="B36" s="175" t="s">
        <v>66</v>
      </c>
      <c r="C36" s="176">
        <f>D36+E36</f>
        <v>93555568</v>
      </c>
      <c r="D36" s="177">
        <f aca="true" t="shared" si="8" ref="D36:S36">+SUM(D37:D42)</f>
        <v>72500025</v>
      </c>
      <c r="E36" s="177">
        <f t="shared" si="8"/>
        <v>21055543</v>
      </c>
      <c r="F36" s="177">
        <f t="shared" si="8"/>
        <v>653311</v>
      </c>
      <c r="G36" s="177">
        <f t="shared" si="8"/>
        <v>0</v>
      </c>
      <c r="H36" s="177">
        <f t="shared" si="8"/>
        <v>92902257</v>
      </c>
      <c r="I36" s="177">
        <f t="shared" si="8"/>
        <v>67335733</v>
      </c>
      <c r="J36" s="177">
        <f t="shared" si="8"/>
        <v>5627751</v>
      </c>
      <c r="K36" s="177">
        <f t="shared" si="8"/>
        <v>226509</v>
      </c>
      <c r="L36" s="177">
        <f t="shared" si="8"/>
        <v>0</v>
      </c>
      <c r="M36" s="177">
        <f t="shared" si="8"/>
        <v>57839562</v>
      </c>
      <c r="N36" s="177">
        <f t="shared" si="8"/>
        <v>3641911</v>
      </c>
      <c r="O36" s="177">
        <f t="shared" si="8"/>
        <v>0</v>
      </c>
      <c r="P36" s="177">
        <f t="shared" si="8"/>
        <v>0</v>
      </c>
      <c r="Q36" s="177">
        <f t="shared" si="8"/>
        <v>0</v>
      </c>
      <c r="R36" s="177">
        <f t="shared" si="8"/>
        <v>25566524</v>
      </c>
      <c r="S36" s="177">
        <f t="shared" si="8"/>
        <v>87047997</v>
      </c>
      <c r="T36" s="178">
        <f>+(J36+K36+L36)/I36*100</f>
        <v>8.69413569760947</v>
      </c>
      <c r="U36" s="177">
        <f>+SUM(U37:U42)</f>
        <v>6446734</v>
      </c>
      <c r="V36" s="177">
        <f>+SUM(V37:V42)</f>
        <v>0</v>
      </c>
      <c r="W36" s="179">
        <f t="shared" si="3"/>
      </c>
      <c r="X36" s="172">
        <f>IF(OR(S36&lt;&gt;SUM(M36:R36),S36&lt;&gt;SUM(S37:S42),S36&lt;&gt;H36-SUM(J36:L36)),"SAI","")</f>
      </c>
      <c r="Y36" s="279">
        <v>21055543</v>
      </c>
      <c r="Z36" s="279">
        <v>21055543</v>
      </c>
      <c r="AA36" s="277">
        <f t="shared" si="2"/>
        <v>0</v>
      </c>
    </row>
    <row r="37" spans="1:27" ht="18" customHeight="1">
      <c r="A37" s="158">
        <v>1</v>
      </c>
      <c r="B37" s="139" t="s">
        <v>69</v>
      </c>
      <c r="C37" s="100">
        <v>20752506</v>
      </c>
      <c r="D37" s="99">
        <v>15397264</v>
      </c>
      <c r="E37" s="106">
        <v>5355242</v>
      </c>
      <c r="F37" s="106">
        <v>31094</v>
      </c>
      <c r="G37" s="106">
        <v>0</v>
      </c>
      <c r="H37" s="112">
        <v>20721412</v>
      </c>
      <c r="I37" s="112">
        <v>20721412</v>
      </c>
      <c r="J37" s="106">
        <v>3091059</v>
      </c>
      <c r="K37" s="106">
        <v>40000</v>
      </c>
      <c r="L37" s="106">
        <v>0</v>
      </c>
      <c r="M37" s="106">
        <v>16690353</v>
      </c>
      <c r="N37" s="106">
        <v>900000</v>
      </c>
      <c r="O37" s="106">
        <v>0</v>
      </c>
      <c r="P37" s="106">
        <v>0</v>
      </c>
      <c r="Q37" s="106">
        <v>0</v>
      </c>
      <c r="R37" s="106">
        <v>0</v>
      </c>
      <c r="S37" s="104">
        <v>17590353</v>
      </c>
      <c r="T37" s="105">
        <v>15.110258895484534</v>
      </c>
      <c r="U37" s="104">
        <v>0</v>
      </c>
      <c r="V37" s="104">
        <v>0</v>
      </c>
      <c r="W37" s="82">
        <f t="shared" si="3"/>
      </c>
      <c r="X37" s="53">
        <f t="shared" si="7"/>
      </c>
      <c r="Y37" s="279">
        <v>5355242</v>
      </c>
      <c r="Z37" s="49">
        <v>5355242</v>
      </c>
      <c r="AA37" s="277">
        <f t="shared" si="2"/>
        <v>0</v>
      </c>
    </row>
    <row r="38" spans="1:27" ht="18" customHeight="1">
      <c r="A38" s="138">
        <v>2</v>
      </c>
      <c r="B38" s="139" t="s">
        <v>68</v>
      </c>
      <c r="C38" s="103">
        <v>4022951</v>
      </c>
      <c r="D38" s="106">
        <v>3190168</v>
      </c>
      <c r="E38" s="106">
        <v>832783</v>
      </c>
      <c r="F38" s="106">
        <v>0</v>
      </c>
      <c r="G38" s="106">
        <v>0</v>
      </c>
      <c r="H38" s="102">
        <v>4022951</v>
      </c>
      <c r="I38" s="102">
        <v>3047870</v>
      </c>
      <c r="J38" s="106">
        <v>172863</v>
      </c>
      <c r="K38" s="106">
        <v>0</v>
      </c>
      <c r="L38" s="106">
        <v>0</v>
      </c>
      <c r="M38" s="106">
        <v>2846481</v>
      </c>
      <c r="N38" s="106">
        <v>28526</v>
      </c>
      <c r="O38" s="106">
        <v>0</v>
      </c>
      <c r="P38" s="106">
        <v>0</v>
      </c>
      <c r="Q38" s="106">
        <v>0</v>
      </c>
      <c r="R38" s="106">
        <v>975081</v>
      </c>
      <c r="S38" s="106">
        <v>3850088</v>
      </c>
      <c r="T38" s="105">
        <v>5.671600166673776</v>
      </c>
      <c r="U38" s="106">
        <v>238145</v>
      </c>
      <c r="V38" s="106">
        <v>0</v>
      </c>
      <c r="W38" s="82">
        <f t="shared" si="3"/>
      </c>
      <c r="X38" s="53">
        <f t="shared" si="7"/>
      </c>
      <c r="Y38" s="279">
        <v>832783</v>
      </c>
      <c r="Z38" s="49">
        <v>832783</v>
      </c>
      <c r="AA38" s="277">
        <f t="shared" si="2"/>
        <v>0</v>
      </c>
    </row>
    <row r="39" spans="1:27" ht="18" customHeight="1">
      <c r="A39" s="158">
        <v>3</v>
      </c>
      <c r="B39" s="139" t="s">
        <v>83</v>
      </c>
      <c r="C39" s="103">
        <v>14340241</v>
      </c>
      <c r="D39" s="106">
        <v>10339555</v>
      </c>
      <c r="E39" s="106">
        <v>4000686</v>
      </c>
      <c r="F39" s="106">
        <v>593817</v>
      </c>
      <c r="G39" s="106">
        <v>0</v>
      </c>
      <c r="H39" s="102">
        <v>13746424</v>
      </c>
      <c r="I39" s="102">
        <v>7741503</v>
      </c>
      <c r="J39" s="106">
        <v>313539</v>
      </c>
      <c r="K39" s="106">
        <v>103243</v>
      </c>
      <c r="L39" s="106">
        <v>0</v>
      </c>
      <c r="M39" s="106">
        <v>7324721</v>
      </c>
      <c r="N39" s="106">
        <v>0</v>
      </c>
      <c r="O39" s="106">
        <v>0</v>
      </c>
      <c r="P39" s="106">
        <v>0</v>
      </c>
      <c r="Q39" s="106">
        <v>0</v>
      </c>
      <c r="R39" s="106">
        <v>6004921</v>
      </c>
      <c r="S39" s="106">
        <v>13329642</v>
      </c>
      <c r="T39" s="105">
        <v>5.383734915558387</v>
      </c>
      <c r="U39" s="106">
        <v>2994980</v>
      </c>
      <c r="V39" s="106"/>
      <c r="W39" s="82"/>
      <c r="X39" s="53"/>
      <c r="Y39" s="279">
        <v>4000686</v>
      </c>
      <c r="Z39" s="49">
        <v>1856188</v>
      </c>
      <c r="AA39" s="277">
        <f t="shared" si="2"/>
        <v>2144498</v>
      </c>
    </row>
    <row r="40" spans="1:27" ht="18" customHeight="1">
      <c r="A40" s="158">
        <v>4</v>
      </c>
      <c r="B40" s="139" t="s">
        <v>70</v>
      </c>
      <c r="C40" s="103">
        <v>8646193</v>
      </c>
      <c r="D40" s="106">
        <v>6790005</v>
      </c>
      <c r="E40" s="106">
        <v>1856188</v>
      </c>
      <c r="F40" s="106">
        <v>0</v>
      </c>
      <c r="G40" s="106">
        <v>0</v>
      </c>
      <c r="H40" s="102">
        <v>8646193</v>
      </c>
      <c r="I40" s="102">
        <v>7412171</v>
      </c>
      <c r="J40" s="106">
        <v>202508</v>
      </c>
      <c r="K40" s="106">
        <v>0</v>
      </c>
      <c r="L40" s="106">
        <v>0</v>
      </c>
      <c r="M40" s="106">
        <v>5414865</v>
      </c>
      <c r="N40" s="106">
        <v>1794798</v>
      </c>
      <c r="O40" s="106">
        <v>0</v>
      </c>
      <c r="P40" s="106">
        <v>0</v>
      </c>
      <c r="Q40" s="106">
        <v>0</v>
      </c>
      <c r="R40" s="106">
        <v>1234022</v>
      </c>
      <c r="S40" s="106">
        <v>8443685</v>
      </c>
      <c r="T40" s="105">
        <v>2.732101026811173</v>
      </c>
      <c r="U40" s="106">
        <v>665143</v>
      </c>
      <c r="V40" s="106"/>
      <c r="W40" s="82">
        <f>IF(SUM(D40:E40)=SUM(F40,H40),"","lệch "&amp;SUM(D40:E40)-SUM(F40,H40))</f>
      </c>
      <c r="X40" s="53">
        <f t="shared" si="7"/>
      </c>
      <c r="Y40" s="279">
        <v>1856188</v>
      </c>
      <c r="Z40" s="49">
        <v>4000686</v>
      </c>
      <c r="AA40" s="277">
        <f t="shared" si="2"/>
        <v>-2144498</v>
      </c>
    </row>
    <row r="41" spans="1:27" ht="18" customHeight="1">
      <c r="A41" s="138">
        <v>5</v>
      </c>
      <c r="B41" s="139" t="s">
        <v>140</v>
      </c>
      <c r="C41" s="103">
        <v>13964727</v>
      </c>
      <c r="D41" s="106">
        <v>12785177</v>
      </c>
      <c r="E41" s="106">
        <v>1179550</v>
      </c>
      <c r="F41" s="106">
        <v>0</v>
      </c>
      <c r="G41" s="106">
        <v>0</v>
      </c>
      <c r="H41" s="102">
        <v>13964727</v>
      </c>
      <c r="I41" s="102">
        <v>3930593</v>
      </c>
      <c r="J41" s="106">
        <v>196074</v>
      </c>
      <c r="K41" s="106">
        <v>0</v>
      </c>
      <c r="L41" s="106">
        <v>0</v>
      </c>
      <c r="M41" s="106">
        <v>3734519</v>
      </c>
      <c r="N41" s="106">
        <v>0</v>
      </c>
      <c r="O41" s="106">
        <v>0</v>
      </c>
      <c r="P41" s="106">
        <v>0</v>
      </c>
      <c r="Q41" s="106">
        <v>0</v>
      </c>
      <c r="R41" s="106">
        <v>10034134</v>
      </c>
      <c r="S41" s="106">
        <v>13768653</v>
      </c>
      <c r="T41" s="105">
        <v>4.988407601601081</v>
      </c>
      <c r="U41" s="106">
        <v>1514436</v>
      </c>
      <c r="V41" s="106"/>
      <c r="W41" s="82">
        <f>IF(SUM(D41:E41)=SUM(F41,H41),"","lệch "&amp;SUM(D41:E41)-SUM(F41,H41))</f>
      </c>
      <c r="X41" s="53">
        <f t="shared" si="7"/>
      </c>
      <c r="Y41" s="279">
        <v>1179550</v>
      </c>
      <c r="Z41" s="49">
        <v>1179550</v>
      </c>
      <c r="AA41" s="277">
        <f t="shared" si="2"/>
        <v>0</v>
      </c>
    </row>
    <row r="42" spans="1:27" ht="15.75" customHeight="1">
      <c r="A42" s="158">
        <v>6</v>
      </c>
      <c r="B42" s="139" t="s">
        <v>141</v>
      </c>
      <c r="C42" s="103">
        <v>31828950</v>
      </c>
      <c r="D42" s="106">
        <v>23997856</v>
      </c>
      <c r="E42" s="106">
        <v>7831094</v>
      </c>
      <c r="F42" s="106">
        <v>28400</v>
      </c>
      <c r="G42" s="106">
        <v>0</v>
      </c>
      <c r="H42" s="102">
        <v>31800550</v>
      </c>
      <c r="I42" s="102">
        <v>24482184</v>
      </c>
      <c r="J42" s="106">
        <v>1651708</v>
      </c>
      <c r="K42" s="106">
        <v>83266</v>
      </c>
      <c r="L42" s="106">
        <v>0</v>
      </c>
      <c r="M42" s="106">
        <v>21828623</v>
      </c>
      <c r="N42" s="106">
        <v>918587</v>
      </c>
      <c r="O42" s="106">
        <v>0</v>
      </c>
      <c r="P42" s="106">
        <v>0</v>
      </c>
      <c r="Q42" s="106">
        <v>0</v>
      </c>
      <c r="R42" s="106">
        <v>7318366</v>
      </c>
      <c r="S42" s="106">
        <v>30065576</v>
      </c>
      <c r="T42" s="105">
        <v>7.086679848497177</v>
      </c>
      <c r="U42" s="106">
        <v>1034030</v>
      </c>
      <c r="V42" s="106"/>
      <c r="W42" s="82">
        <f t="shared" si="3"/>
      </c>
      <c r="X42" s="53">
        <f t="shared" si="7"/>
      </c>
      <c r="Y42" s="279">
        <v>7831094</v>
      </c>
      <c r="Z42" s="49">
        <v>7831094</v>
      </c>
      <c r="AA42" s="277">
        <f t="shared" si="2"/>
        <v>0</v>
      </c>
    </row>
    <row r="43" spans="1:27" s="180" customFormat="1" ht="15.75" customHeight="1">
      <c r="A43" s="174" t="s">
        <v>72</v>
      </c>
      <c r="B43" s="175" t="s">
        <v>73</v>
      </c>
      <c r="C43" s="182">
        <f>D43+E43</f>
        <v>71991130</v>
      </c>
      <c r="D43" s="177">
        <f aca="true" t="shared" si="9" ref="D43:S43">+SUM(D44:D49)</f>
        <v>54678925</v>
      </c>
      <c r="E43" s="177">
        <f t="shared" si="9"/>
        <v>17312205</v>
      </c>
      <c r="F43" s="177">
        <f t="shared" si="9"/>
        <v>1405354</v>
      </c>
      <c r="G43" s="177">
        <f t="shared" si="9"/>
        <v>0</v>
      </c>
      <c r="H43" s="177">
        <f t="shared" si="9"/>
        <v>70585776</v>
      </c>
      <c r="I43" s="177">
        <f t="shared" si="9"/>
        <v>43767372</v>
      </c>
      <c r="J43" s="177">
        <f t="shared" si="9"/>
        <v>4860883</v>
      </c>
      <c r="K43" s="177">
        <f t="shared" si="9"/>
        <v>2374902</v>
      </c>
      <c r="L43" s="177">
        <f t="shared" si="9"/>
        <v>0</v>
      </c>
      <c r="M43" s="177">
        <f t="shared" si="9"/>
        <v>34170956</v>
      </c>
      <c r="N43" s="177">
        <f t="shared" si="9"/>
        <v>2360631</v>
      </c>
      <c r="O43" s="177">
        <f t="shared" si="9"/>
        <v>0</v>
      </c>
      <c r="P43" s="177">
        <f t="shared" si="9"/>
        <v>0</v>
      </c>
      <c r="Q43" s="177">
        <f t="shared" si="9"/>
        <v>0</v>
      </c>
      <c r="R43" s="177">
        <f t="shared" si="9"/>
        <v>26818404</v>
      </c>
      <c r="S43" s="177">
        <f t="shared" si="9"/>
        <v>63349991</v>
      </c>
      <c r="T43" s="178">
        <f aca="true" t="shared" si="10" ref="T43:T49">+(J43+K43+L43)/I43*100</f>
        <v>16.532372562830595</v>
      </c>
      <c r="U43" s="177">
        <f>+SUM(U44:U49)</f>
        <v>2291024</v>
      </c>
      <c r="V43" s="177">
        <f>+SUM(V44:V49)</f>
        <v>0</v>
      </c>
      <c r="W43" s="179">
        <f t="shared" si="3"/>
      </c>
      <c r="X43" s="172">
        <f>IF(OR(S43&lt;&gt;SUM(M43:R43),S43&lt;&gt;SUM(S44:S49),S43&lt;&gt;H43-SUM(J43:L43)),"SAI","")</f>
      </c>
      <c r="Y43" s="279">
        <v>17312205</v>
      </c>
      <c r="Z43" s="279">
        <v>17312205</v>
      </c>
      <c r="AA43" s="277">
        <f t="shared" si="2"/>
        <v>0</v>
      </c>
    </row>
    <row r="44" spans="1:27" ht="15.75" customHeight="1">
      <c r="A44" s="158">
        <v>1</v>
      </c>
      <c r="B44" s="139" t="s">
        <v>126</v>
      </c>
      <c r="C44" s="108">
        <v>11354006</v>
      </c>
      <c r="D44" s="106">
        <v>9604922</v>
      </c>
      <c r="E44" s="106">
        <v>1749084</v>
      </c>
      <c r="F44" s="106">
        <v>0</v>
      </c>
      <c r="G44" s="99">
        <v>0</v>
      </c>
      <c r="H44" s="112">
        <v>11354006</v>
      </c>
      <c r="I44" s="112">
        <v>5930276</v>
      </c>
      <c r="J44" s="106">
        <v>574106</v>
      </c>
      <c r="K44" s="106">
        <v>121095</v>
      </c>
      <c r="L44" s="106">
        <v>0</v>
      </c>
      <c r="M44" s="106">
        <v>4298853</v>
      </c>
      <c r="N44" s="106">
        <v>936222</v>
      </c>
      <c r="O44" s="106">
        <v>0</v>
      </c>
      <c r="P44" s="106">
        <v>0</v>
      </c>
      <c r="Q44" s="106">
        <v>0</v>
      </c>
      <c r="R44" s="106">
        <v>5423730</v>
      </c>
      <c r="S44" s="104">
        <v>10658805</v>
      </c>
      <c r="T44" s="98">
        <f t="shared" si="10"/>
        <v>11.722911378829586</v>
      </c>
      <c r="U44" s="104">
        <v>51060</v>
      </c>
      <c r="V44" s="104"/>
      <c r="W44" s="82">
        <f t="shared" si="3"/>
      </c>
      <c r="X44" s="53">
        <f t="shared" si="7"/>
      </c>
      <c r="Y44" s="279">
        <v>1749084</v>
      </c>
      <c r="Z44" s="49">
        <v>1749084</v>
      </c>
      <c r="AA44" s="277">
        <f t="shared" si="2"/>
        <v>0</v>
      </c>
    </row>
    <row r="45" spans="1:27" ht="15.75" customHeight="1">
      <c r="A45" s="158">
        <v>2</v>
      </c>
      <c r="B45" s="139" t="s">
        <v>74</v>
      </c>
      <c r="C45" s="103">
        <v>3465417</v>
      </c>
      <c r="D45" s="106">
        <v>1567288</v>
      </c>
      <c r="E45" s="106">
        <v>1898129</v>
      </c>
      <c r="F45" s="106">
        <v>512854</v>
      </c>
      <c r="G45" s="104">
        <v>0</v>
      </c>
      <c r="H45" s="112">
        <v>2952563</v>
      </c>
      <c r="I45" s="112">
        <v>2216515</v>
      </c>
      <c r="J45" s="106">
        <v>720145</v>
      </c>
      <c r="K45" s="106">
        <v>34613</v>
      </c>
      <c r="L45" s="106">
        <v>0</v>
      </c>
      <c r="M45" s="106">
        <v>1461757</v>
      </c>
      <c r="N45" s="106">
        <v>0</v>
      </c>
      <c r="O45" s="106">
        <v>0</v>
      </c>
      <c r="P45" s="106">
        <v>0</v>
      </c>
      <c r="Q45" s="106">
        <v>0</v>
      </c>
      <c r="R45" s="106">
        <v>736048</v>
      </c>
      <c r="S45" s="104">
        <v>2197805</v>
      </c>
      <c r="T45" s="98">
        <f t="shared" si="10"/>
        <v>34.05156292648594</v>
      </c>
      <c r="U45" s="104">
        <v>409941</v>
      </c>
      <c r="V45" s="104"/>
      <c r="W45" s="82">
        <f t="shared" si="3"/>
      </c>
      <c r="X45" s="53">
        <f t="shared" si="7"/>
      </c>
      <c r="Y45" s="279">
        <v>1898129</v>
      </c>
      <c r="Z45" s="49">
        <v>1898129</v>
      </c>
      <c r="AA45" s="277">
        <f t="shared" si="2"/>
        <v>0</v>
      </c>
    </row>
    <row r="46" spans="1:27" ht="15.75" customHeight="1">
      <c r="A46" s="158">
        <v>3</v>
      </c>
      <c r="B46" s="139" t="s">
        <v>76</v>
      </c>
      <c r="C46" s="103">
        <v>21489177</v>
      </c>
      <c r="D46" s="106">
        <v>19429355</v>
      </c>
      <c r="E46" s="106">
        <v>2059822</v>
      </c>
      <c r="F46" s="106">
        <v>0</v>
      </c>
      <c r="G46" s="106">
        <v>0</v>
      </c>
      <c r="H46" s="112">
        <v>21489177</v>
      </c>
      <c r="I46" s="112">
        <v>10270955</v>
      </c>
      <c r="J46" s="106">
        <v>1777624</v>
      </c>
      <c r="K46" s="106">
        <v>542883</v>
      </c>
      <c r="L46" s="106">
        <v>0</v>
      </c>
      <c r="M46" s="106">
        <v>7950448</v>
      </c>
      <c r="N46" s="106">
        <v>0</v>
      </c>
      <c r="O46" s="106">
        <v>0</v>
      </c>
      <c r="P46" s="106">
        <v>0</v>
      </c>
      <c r="Q46" s="106">
        <v>0</v>
      </c>
      <c r="R46" s="106">
        <v>11218222</v>
      </c>
      <c r="S46" s="104">
        <v>19168670</v>
      </c>
      <c r="T46" s="98">
        <f t="shared" si="10"/>
        <v>22.59290397046818</v>
      </c>
      <c r="U46" s="104">
        <v>1160845</v>
      </c>
      <c r="V46" s="104"/>
      <c r="W46" s="82">
        <f t="shared" si="3"/>
      </c>
      <c r="X46" s="53">
        <f t="shared" si="7"/>
      </c>
      <c r="Y46" s="279">
        <v>2059822</v>
      </c>
      <c r="Z46" s="49">
        <v>2059822</v>
      </c>
      <c r="AA46" s="277">
        <f t="shared" si="2"/>
        <v>0</v>
      </c>
    </row>
    <row r="47" spans="1:27" ht="15.75" customHeight="1">
      <c r="A47" s="158">
        <v>4</v>
      </c>
      <c r="B47" s="139" t="s">
        <v>98</v>
      </c>
      <c r="C47" s="103">
        <v>9155144</v>
      </c>
      <c r="D47" s="106">
        <v>9137472</v>
      </c>
      <c r="E47" s="106">
        <v>17672</v>
      </c>
      <c r="F47" s="106">
        <v>0</v>
      </c>
      <c r="G47" s="106">
        <v>0</v>
      </c>
      <c r="H47" s="112">
        <v>9155144</v>
      </c>
      <c r="I47" s="112">
        <v>4524186</v>
      </c>
      <c r="J47" s="106">
        <v>231540</v>
      </c>
      <c r="K47" s="106">
        <v>195000</v>
      </c>
      <c r="L47" s="106">
        <v>0</v>
      </c>
      <c r="M47" s="106">
        <v>4097646</v>
      </c>
      <c r="N47" s="106">
        <v>0</v>
      </c>
      <c r="O47" s="106">
        <v>0</v>
      </c>
      <c r="P47" s="106">
        <v>0</v>
      </c>
      <c r="Q47" s="106">
        <v>0</v>
      </c>
      <c r="R47" s="106">
        <v>4630958</v>
      </c>
      <c r="S47" s="104">
        <v>8728604</v>
      </c>
      <c r="T47" s="98">
        <f t="shared" si="10"/>
        <v>9.427994339755262</v>
      </c>
      <c r="U47" s="104"/>
      <c r="V47" s="104"/>
      <c r="W47" s="82">
        <f>IF(SUM(D47:E47)=SUM(F47,H47),"","lệch "&amp;SUM(D47:E47)-SUM(F47,H47))</f>
      </c>
      <c r="X47" s="53">
        <f t="shared" si="7"/>
      </c>
      <c r="Y47" s="279">
        <v>17672</v>
      </c>
      <c r="Z47" s="49">
        <v>17672</v>
      </c>
      <c r="AA47" s="277">
        <f t="shared" si="2"/>
        <v>0</v>
      </c>
    </row>
    <row r="48" spans="1:27" ht="15.75" customHeight="1">
      <c r="A48" s="158">
        <v>5</v>
      </c>
      <c r="B48" s="139" t="s">
        <v>136</v>
      </c>
      <c r="C48" s="103">
        <v>19579845</v>
      </c>
      <c r="D48" s="106">
        <v>12954777</v>
      </c>
      <c r="E48" s="106">
        <v>6625068</v>
      </c>
      <c r="F48" s="106">
        <v>892500</v>
      </c>
      <c r="G48" s="106">
        <v>0</v>
      </c>
      <c r="H48" s="112">
        <v>18687345</v>
      </c>
      <c r="I48" s="112">
        <v>14404202</v>
      </c>
      <c r="J48" s="106">
        <v>776581</v>
      </c>
      <c r="K48" s="106">
        <v>633607</v>
      </c>
      <c r="L48" s="106">
        <v>0</v>
      </c>
      <c r="M48" s="106">
        <v>11609748</v>
      </c>
      <c r="N48" s="106">
        <v>1384266</v>
      </c>
      <c r="O48" s="106">
        <v>0</v>
      </c>
      <c r="P48" s="106">
        <v>0</v>
      </c>
      <c r="Q48" s="106">
        <v>0</v>
      </c>
      <c r="R48" s="106">
        <v>4283143</v>
      </c>
      <c r="S48" s="104">
        <v>17277157</v>
      </c>
      <c r="T48" s="98">
        <f t="shared" si="10"/>
        <v>9.790115412155426</v>
      </c>
      <c r="U48" s="104">
        <v>598231</v>
      </c>
      <c r="V48" s="104"/>
      <c r="W48" s="82"/>
      <c r="X48" s="53"/>
      <c r="Y48" s="279">
        <v>6625068</v>
      </c>
      <c r="Z48" s="49">
        <v>6625068</v>
      </c>
      <c r="AA48" s="277">
        <f t="shared" si="2"/>
        <v>0</v>
      </c>
    </row>
    <row r="49" spans="1:27" ht="15.75" customHeight="1">
      <c r="A49" s="158">
        <v>6</v>
      </c>
      <c r="B49" s="139" t="s">
        <v>97</v>
      </c>
      <c r="C49" s="103">
        <v>6947541</v>
      </c>
      <c r="D49" s="106">
        <v>1985111</v>
      </c>
      <c r="E49" s="106">
        <v>4962430</v>
      </c>
      <c r="F49" s="106">
        <v>0</v>
      </c>
      <c r="G49" s="106">
        <v>0</v>
      </c>
      <c r="H49" s="112">
        <v>6947541</v>
      </c>
      <c r="I49" s="112">
        <v>6421238</v>
      </c>
      <c r="J49" s="106">
        <v>780887</v>
      </c>
      <c r="K49" s="106">
        <v>847704</v>
      </c>
      <c r="L49" s="106">
        <v>0</v>
      </c>
      <c r="M49" s="106">
        <v>4752504</v>
      </c>
      <c r="N49" s="106">
        <v>40143</v>
      </c>
      <c r="O49" s="106">
        <v>0</v>
      </c>
      <c r="P49" s="106">
        <v>0</v>
      </c>
      <c r="Q49" s="106">
        <v>0</v>
      </c>
      <c r="R49" s="106">
        <v>526303</v>
      </c>
      <c r="S49" s="104">
        <v>5318950</v>
      </c>
      <c r="T49" s="98">
        <f t="shared" si="10"/>
        <v>25.362570270717267</v>
      </c>
      <c r="U49" s="104">
        <v>70947</v>
      </c>
      <c r="V49" s="104"/>
      <c r="W49" s="82">
        <f t="shared" si="3"/>
      </c>
      <c r="X49" s="53">
        <f t="shared" si="7"/>
      </c>
      <c r="Y49" s="279">
        <v>4962430</v>
      </c>
      <c r="Z49" s="49">
        <v>4962430</v>
      </c>
      <c r="AA49" s="277">
        <f t="shared" si="2"/>
        <v>0</v>
      </c>
    </row>
    <row r="50" spans="1:27" s="180" customFormat="1" ht="15.75" customHeight="1">
      <c r="A50" s="174" t="s">
        <v>77</v>
      </c>
      <c r="B50" s="175" t="s">
        <v>78</v>
      </c>
      <c r="C50" s="176">
        <f>D50+E50</f>
        <v>17831014</v>
      </c>
      <c r="D50" s="177">
        <f aca="true" t="shared" si="11" ref="D50:S50">+SUM(D51:D52)</f>
        <v>14161476</v>
      </c>
      <c r="E50" s="177">
        <f t="shared" si="11"/>
        <v>3669538</v>
      </c>
      <c r="F50" s="177">
        <f t="shared" si="11"/>
        <v>0</v>
      </c>
      <c r="G50" s="177">
        <f t="shared" si="11"/>
        <v>0</v>
      </c>
      <c r="H50" s="177">
        <f t="shared" si="11"/>
        <v>17831014</v>
      </c>
      <c r="I50" s="177">
        <f t="shared" si="11"/>
        <v>14828021</v>
      </c>
      <c r="J50" s="177">
        <f t="shared" si="11"/>
        <v>3589084</v>
      </c>
      <c r="K50" s="177">
        <f t="shared" si="11"/>
        <v>2934960</v>
      </c>
      <c r="L50" s="177">
        <f t="shared" si="11"/>
        <v>0</v>
      </c>
      <c r="M50" s="177">
        <f t="shared" si="11"/>
        <v>8303977</v>
      </c>
      <c r="N50" s="177">
        <f t="shared" si="11"/>
        <v>0</v>
      </c>
      <c r="O50" s="177">
        <f t="shared" si="11"/>
        <v>0</v>
      </c>
      <c r="P50" s="177">
        <f t="shared" si="11"/>
        <v>0</v>
      </c>
      <c r="Q50" s="177">
        <f t="shared" si="11"/>
        <v>0</v>
      </c>
      <c r="R50" s="177">
        <f t="shared" si="11"/>
        <v>3002993</v>
      </c>
      <c r="S50" s="177">
        <f t="shared" si="11"/>
        <v>11306970</v>
      </c>
      <c r="T50" s="178">
        <f aca="true" t="shared" si="12" ref="T50:T65">+(J50+K50+L50)/I50*100</f>
        <v>43.99807634477993</v>
      </c>
      <c r="U50" s="177">
        <f>+SUM(U51:U52)</f>
        <v>140319</v>
      </c>
      <c r="V50" s="177">
        <f>+SUM(V51:V52)</f>
        <v>0</v>
      </c>
      <c r="W50" s="179">
        <f t="shared" si="3"/>
      </c>
      <c r="X50" s="172">
        <f>IF(OR(S50&lt;&gt;SUM(M50:R50),S50&lt;&gt;SUM(S51:S52),S50&lt;&gt;H50-SUM(J50:L50)),"SAI","")</f>
      </c>
      <c r="Y50" s="279">
        <v>3669538</v>
      </c>
      <c r="Z50" s="279">
        <v>3669538</v>
      </c>
      <c r="AA50" s="277">
        <f t="shared" si="2"/>
        <v>0</v>
      </c>
    </row>
    <row r="51" spans="1:27" ht="15.75" customHeight="1">
      <c r="A51" s="138">
        <v>1</v>
      </c>
      <c r="B51" s="139" t="s">
        <v>82</v>
      </c>
      <c r="C51" s="100">
        <v>2363468</v>
      </c>
      <c r="D51" s="99">
        <v>957152</v>
      </c>
      <c r="E51" s="99">
        <v>1406316</v>
      </c>
      <c r="F51" s="99"/>
      <c r="G51" s="99"/>
      <c r="H51" s="112">
        <v>2363468</v>
      </c>
      <c r="I51" s="112">
        <v>2261683</v>
      </c>
      <c r="J51" s="99">
        <v>628773</v>
      </c>
      <c r="K51" s="99">
        <v>613774</v>
      </c>
      <c r="L51" s="99"/>
      <c r="M51" s="99">
        <v>1019136</v>
      </c>
      <c r="N51" s="99"/>
      <c r="O51" s="99">
        <v>0</v>
      </c>
      <c r="P51" s="99"/>
      <c r="Q51" s="99">
        <v>0</v>
      </c>
      <c r="R51" s="99">
        <v>101785</v>
      </c>
      <c r="S51" s="104">
        <v>1120921</v>
      </c>
      <c r="T51" s="98">
        <f t="shared" si="12"/>
        <v>54.93904318155993</v>
      </c>
      <c r="U51" s="104">
        <v>98680</v>
      </c>
      <c r="V51" s="104"/>
      <c r="W51" s="82">
        <f t="shared" si="3"/>
      </c>
      <c r="X51" s="53">
        <f t="shared" si="7"/>
      </c>
      <c r="Y51" s="279">
        <v>1406316</v>
      </c>
      <c r="Z51" s="49">
        <v>1406316</v>
      </c>
      <c r="AA51" s="277">
        <f t="shared" si="2"/>
        <v>0</v>
      </c>
    </row>
    <row r="52" spans="1:27" ht="15.75" customHeight="1">
      <c r="A52" s="159">
        <v>2</v>
      </c>
      <c r="B52" s="149" t="s">
        <v>118</v>
      </c>
      <c r="C52" s="150">
        <v>15467546</v>
      </c>
      <c r="D52" s="151">
        <v>13204324</v>
      </c>
      <c r="E52" s="151">
        <v>2263222</v>
      </c>
      <c r="F52" s="151"/>
      <c r="G52" s="151"/>
      <c r="H52" s="112">
        <v>15467546</v>
      </c>
      <c r="I52" s="112">
        <v>12566338</v>
      </c>
      <c r="J52" s="151">
        <v>2960311</v>
      </c>
      <c r="K52" s="151">
        <v>2321186</v>
      </c>
      <c r="L52" s="151"/>
      <c r="M52" s="151">
        <v>7284841</v>
      </c>
      <c r="N52" s="151"/>
      <c r="O52" s="151"/>
      <c r="P52" s="151"/>
      <c r="Q52" s="151">
        <v>0</v>
      </c>
      <c r="R52" s="151">
        <v>2901208</v>
      </c>
      <c r="S52" s="151">
        <v>10186049</v>
      </c>
      <c r="T52" s="98">
        <f t="shared" si="12"/>
        <v>42.028926804292546</v>
      </c>
      <c r="U52" s="207">
        <v>41639</v>
      </c>
      <c r="V52" s="151"/>
      <c r="W52" s="82"/>
      <c r="X52" s="53"/>
      <c r="Y52" s="279">
        <v>2263222</v>
      </c>
      <c r="Z52" s="49">
        <v>2263222</v>
      </c>
      <c r="AA52" s="277">
        <f t="shared" si="2"/>
        <v>0</v>
      </c>
    </row>
    <row r="53" spans="1:27" s="180" customFormat="1" ht="15.75" customHeight="1">
      <c r="A53" s="174" t="s">
        <v>79</v>
      </c>
      <c r="B53" s="175" t="s">
        <v>80</v>
      </c>
      <c r="C53" s="176">
        <f>D53+E53</f>
        <v>55021595</v>
      </c>
      <c r="D53" s="177">
        <f aca="true" t="shared" si="13" ref="D53:S53">+SUM(D54:D60)</f>
        <v>44064078</v>
      </c>
      <c r="E53" s="177">
        <f t="shared" si="13"/>
        <v>10957517</v>
      </c>
      <c r="F53" s="177">
        <f t="shared" si="13"/>
        <v>666150</v>
      </c>
      <c r="G53" s="177">
        <f t="shared" si="13"/>
        <v>0</v>
      </c>
      <c r="H53" s="177">
        <f t="shared" si="13"/>
        <v>54355445</v>
      </c>
      <c r="I53" s="177">
        <f t="shared" si="13"/>
        <v>32471946</v>
      </c>
      <c r="J53" s="177">
        <f t="shared" si="13"/>
        <v>2168099</v>
      </c>
      <c r="K53" s="177">
        <f t="shared" si="13"/>
        <v>612059</v>
      </c>
      <c r="L53" s="177">
        <f t="shared" si="13"/>
        <v>0</v>
      </c>
      <c r="M53" s="177">
        <f t="shared" si="13"/>
        <v>25644331</v>
      </c>
      <c r="N53" s="177">
        <f t="shared" si="13"/>
        <v>4047457</v>
      </c>
      <c r="O53" s="177">
        <f t="shared" si="13"/>
        <v>0</v>
      </c>
      <c r="P53" s="177">
        <f t="shared" si="13"/>
        <v>0</v>
      </c>
      <c r="Q53" s="177">
        <f t="shared" si="13"/>
        <v>0</v>
      </c>
      <c r="R53" s="177">
        <f t="shared" si="13"/>
        <v>21883499</v>
      </c>
      <c r="S53" s="177">
        <f t="shared" si="13"/>
        <v>51575287</v>
      </c>
      <c r="T53" s="178">
        <f t="shared" si="12"/>
        <v>8.561722786801875</v>
      </c>
      <c r="U53" s="177">
        <f>+SUM(U54:U60)</f>
        <v>14179899</v>
      </c>
      <c r="V53" s="177">
        <f>+SUM(V54:V60)</f>
        <v>0</v>
      </c>
      <c r="W53" s="179">
        <f t="shared" si="3"/>
      </c>
      <c r="X53" s="172">
        <f>IF(OR(S53&lt;&gt;SUM(M53:R53),S53&lt;&gt;SUM(S54:S60),S53&lt;&gt;H53-SUM(J53:L53)),"SAI","")</f>
      </c>
      <c r="Y53" s="279">
        <v>10957517</v>
      </c>
      <c r="Z53" s="279">
        <v>10957517</v>
      </c>
      <c r="AA53" s="277">
        <f t="shared" si="2"/>
        <v>0</v>
      </c>
    </row>
    <row r="54" spans="1:27" ht="15.75" customHeight="1">
      <c r="A54" s="136">
        <v>1</v>
      </c>
      <c r="B54" s="140" t="s">
        <v>90</v>
      </c>
      <c r="C54" s="100">
        <v>8942819</v>
      </c>
      <c r="D54" s="106">
        <v>5495406</v>
      </c>
      <c r="E54" s="106">
        <v>3447413</v>
      </c>
      <c r="F54" s="106">
        <v>200</v>
      </c>
      <c r="G54" s="99">
        <v>0</v>
      </c>
      <c r="H54" s="112">
        <v>8942619</v>
      </c>
      <c r="I54" s="112">
        <v>8515897</v>
      </c>
      <c r="J54" s="106">
        <v>384662</v>
      </c>
      <c r="K54" s="106">
        <v>40413</v>
      </c>
      <c r="L54" s="106">
        <v>0</v>
      </c>
      <c r="M54" s="106">
        <v>8090822</v>
      </c>
      <c r="N54" s="106">
        <v>0</v>
      </c>
      <c r="O54" s="106">
        <v>0</v>
      </c>
      <c r="P54" s="106">
        <v>0</v>
      </c>
      <c r="Q54" s="106">
        <v>0</v>
      </c>
      <c r="R54" s="106">
        <v>426722</v>
      </c>
      <c r="S54" s="104">
        <v>8517544</v>
      </c>
      <c r="T54" s="98">
        <f t="shared" si="12"/>
        <v>4.991546985596467</v>
      </c>
      <c r="U54" s="104">
        <v>358612</v>
      </c>
      <c r="V54" s="104"/>
      <c r="W54" s="82">
        <f t="shared" si="3"/>
      </c>
      <c r="X54" s="53">
        <f t="shared" si="7"/>
      </c>
      <c r="Y54" s="279">
        <v>3447413</v>
      </c>
      <c r="Z54" s="49">
        <v>1394954</v>
      </c>
      <c r="AA54" s="277">
        <f t="shared" si="2"/>
        <v>2052459</v>
      </c>
    </row>
    <row r="55" spans="1:27" ht="15.75" customHeight="1">
      <c r="A55" s="138">
        <v>2</v>
      </c>
      <c r="B55" s="139" t="s">
        <v>121</v>
      </c>
      <c r="C55" s="103">
        <v>7071275</v>
      </c>
      <c r="D55" s="106">
        <v>5781378</v>
      </c>
      <c r="E55" s="106">
        <v>1289897</v>
      </c>
      <c r="F55" s="106">
        <v>60500</v>
      </c>
      <c r="G55" s="106">
        <v>0</v>
      </c>
      <c r="H55" s="112">
        <v>7010775</v>
      </c>
      <c r="I55" s="112">
        <v>5941520</v>
      </c>
      <c r="J55" s="106">
        <v>200842</v>
      </c>
      <c r="K55" s="106">
        <v>4600</v>
      </c>
      <c r="L55" s="106">
        <v>0</v>
      </c>
      <c r="M55" s="106">
        <v>5736078</v>
      </c>
      <c r="N55" s="106">
        <v>0</v>
      </c>
      <c r="O55" s="106">
        <v>0</v>
      </c>
      <c r="P55" s="106">
        <v>0</v>
      </c>
      <c r="Q55" s="106">
        <v>0</v>
      </c>
      <c r="R55" s="106">
        <v>1069255</v>
      </c>
      <c r="S55" s="106">
        <v>6805333</v>
      </c>
      <c r="T55" s="98">
        <f t="shared" si="12"/>
        <v>3.4577347210814744</v>
      </c>
      <c r="U55" s="106">
        <v>359690</v>
      </c>
      <c r="V55" s="106"/>
      <c r="W55" s="82">
        <f t="shared" si="3"/>
      </c>
      <c r="X55" s="53">
        <f t="shared" si="7"/>
      </c>
      <c r="Y55" s="279">
        <v>1289897</v>
      </c>
      <c r="Z55" s="49">
        <v>3447413</v>
      </c>
      <c r="AA55" s="277">
        <f t="shared" si="2"/>
        <v>-2157516</v>
      </c>
    </row>
    <row r="56" spans="1:27" ht="15.75" customHeight="1">
      <c r="A56" s="136">
        <v>3</v>
      </c>
      <c r="B56" s="139" t="s">
        <v>128</v>
      </c>
      <c r="C56" s="103">
        <v>10033506</v>
      </c>
      <c r="D56" s="106">
        <v>7460494</v>
      </c>
      <c r="E56" s="106">
        <v>2573012</v>
      </c>
      <c r="F56" s="106">
        <v>0</v>
      </c>
      <c r="G56" s="106">
        <v>0</v>
      </c>
      <c r="H56" s="112">
        <v>10033506</v>
      </c>
      <c r="I56" s="112">
        <v>5989318</v>
      </c>
      <c r="J56" s="106">
        <v>487148</v>
      </c>
      <c r="K56" s="106">
        <v>138500</v>
      </c>
      <c r="L56" s="106">
        <v>0</v>
      </c>
      <c r="M56" s="106">
        <v>3885138</v>
      </c>
      <c r="N56" s="106">
        <v>1478532</v>
      </c>
      <c r="O56" s="106">
        <v>0</v>
      </c>
      <c r="P56" s="106">
        <v>0</v>
      </c>
      <c r="Q56" s="106">
        <v>0</v>
      </c>
      <c r="R56" s="106">
        <v>4044188</v>
      </c>
      <c r="S56" s="106">
        <v>9407858</v>
      </c>
      <c r="T56" s="98">
        <f t="shared" si="12"/>
        <v>10.446064142862342</v>
      </c>
      <c r="U56" s="106">
        <v>272705</v>
      </c>
      <c r="V56" s="106"/>
      <c r="W56" s="82">
        <f>IF(SUM(D56:E56)=SUM(F56,H56),"","lệch "&amp;SUM(D56:E56)-SUM(F56,H56))</f>
      </c>
      <c r="X56" s="53">
        <f t="shared" si="7"/>
      </c>
      <c r="Y56" s="279">
        <v>2573012</v>
      </c>
      <c r="Z56" s="49">
        <v>2054343</v>
      </c>
      <c r="AA56" s="277">
        <f t="shared" si="2"/>
        <v>518669</v>
      </c>
    </row>
    <row r="57" spans="1:27" ht="15.75" customHeight="1">
      <c r="A57" s="138">
        <v>4</v>
      </c>
      <c r="B57" s="139" t="s">
        <v>81</v>
      </c>
      <c r="C57" s="103">
        <v>1751302</v>
      </c>
      <c r="D57" s="106">
        <v>356348</v>
      </c>
      <c r="E57" s="106">
        <v>1394954</v>
      </c>
      <c r="F57" s="106">
        <v>0</v>
      </c>
      <c r="G57" s="106">
        <v>0</v>
      </c>
      <c r="H57" s="112">
        <v>1751302</v>
      </c>
      <c r="I57" s="112">
        <v>1409881</v>
      </c>
      <c r="J57" s="106">
        <v>113546</v>
      </c>
      <c r="K57" s="106">
        <v>5200</v>
      </c>
      <c r="L57" s="106">
        <v>0</v>
      </c>
      <c r="M57" s="106">
        <v>1291135</v>
      </c>
      <c r="N57" s="106">
        <v>0</v>
      </c>
      <c r="O57" s="106">
        <v>0</v>
      </c>
      <c r="P57" s="106">
        <v>0</v>
      </c>
      <c r="Q57" s="106">
        <v>0</v>
      </c>
      <c r="R57" s="106">
        <v>341421</v>
      </c>
      <c r="S57" s="106">
        <v>1632556</v>
      </c>
      <c r="T57" s="98">
        <f t="shared" si="12"/>
        <v>8.422412955419642</v>
      </c>
      <c r="U57" s="106">
        <v>77161</v>
      </c>
      <c r="V57" s="106"/>
      <c r="W57" s="82"/>
      <c r="X57" s="53"/>
      <c r="Y57" s="279">
        <v>1394954</v>
      </c>
      <c r="Z57" s="49">
        <v>167675</v>
      </c>
      <c r="AA57" s="277">
        <f t="shared" si="2"/>
        <v>1227279</v>
      </c>
    </row>
    <row r="58" spans="1:27" ht="15.75" customHeight="1">
      <c r="A58" s="136">
        <v>5</v>
      </c>
      <c r="B58" s="139" t="s">
        <v>61</v>
      </c>
      <c r="C58" s="103">
        <v>14581680</v>
      </c>
      <c r="D58" s="106">
        <v>14414005</v>
      </c>
      <c r="E58" s="106">
        <v>167675</v>
      </c>
      <c r="F58" s="106">
        <v>0</v>
      </c>
      <c r="G58" s="106">
        <v>0</v>
      </c>
      <c r="H58" s="112">
        <v>14581680</v>
      </c>
      <c r="I58" s="112">
        <v>5705670</v>
      </c>
      <c r="J58" s="106">
        <v>199790</v>
      </c>
      <c r="K58" s="106">
        <v>0</v>
      </c>
      <c r="L58" s="106">
        <v>0</v>
      </c>
      <c r="M58" s="106">
        <v>2936955</v>
      </c>
      <c r="N58" s="106">
        <v>2568925</v>
      </c>
      <c r="O58" s="106">
        <v>0</v>
      </c>
      <c r="P58" s="106">
        <v>0</v>
      </c>
      <c r="Q58" s="106">
        <v>0</v>
      </c>
      <c r="R58" s="106">
        <v>8876010</v>
      </c>
      <c r="S58" s="106">
        <v>14381890</v>
      </c>
      <c r="T58" s="98">
        <f t="shared" si="12"/>
        <v>3.501604544251595</v>
      </c>
      <c r="U58" s="106">
        <v>6147821</v>
      </c>
      <c r="V58" s="106"/>
      <c r="W58" s="82"/>
      <c r="X58" s="53"/>
      <c r="Y58" s="279">
        <v>167675</v>
      </c>
      <c r="Z58" s="49">
        <v>2573012</v>
      </c>
      <c r="AA58" s="277">
        <f t="shared" si="2"/>
        <v>-2405337</v>
      </c>
    </row>
    <row r="59" spans="1:27" ht="15.75" customHeight="1">
      <c r="A59" s="138">
        <v>6</v>
      </c>
      <c r="B59" s="139" t="s">
        <v>71</v>
      </c>
      <c r="C59" s="103">
        <v>12610790</v>
      </c>
      <c r="D59" s="106">
        <v>10556447</v>
      </c>
      <c r="E59" s="106">
        <v>2054343</v>
      </c>
      <c r="F59" s="106">
        <v>605450</v>
      </c>
      <c r="G59" s="106">
        <v>0</v>
      </c>
      <c r="H59" s="112">
        <v>12005340</v>
      </c>
      <c r="I59" s="112">
        <v>4879437</v>
      </c>
      <c r="J59" s="106">
        <v>762661</v>
      </c>
      <c r="K59" s="106">
        <v>423346</v>
      </c>
      <c r="L59" s="106">
        <v>0</v>
      </c>
      <c r="M59" s="106">
        <v>3693430</v>
      </c>
      <c r="N59" s="106">
        <v>0</v>
      </c>
      <c r="O59" s="106">
        <v>0</v>
      </c>
      <c r="P59" s="106">
        <v>0</v>
      </c>
      <c r="Q59" s="106">
        <v>0</v>
      </c>
      <c r="R59" s="106">
        <v>7125903</v>
      </c>
      <c r="S59" s="106">
        <v>10819333</v>
      </c>
      <c r="T59" s="98">
        <f t="shared" si="12"/>
        <v>24.306226312584833</v>
      </c>
      <c r="U59" s="106">
        <v>6963910</v>
      </c>
      <c r="V59" s="106"/>
      <c r="W59" s="82">
        <f>IF(SUM(D59:E59)=SUM(F59,H59),"","lệch "&amp;SUM(D59:E59)-SUM(F59,H59))</f>
      </c>
      <c r="X59" s="53">
        <f t="shared" si="7"/>
      </c>
      <c r="Y59" s="279">
        <v>2054343</v>
      </c>
      <c r="Z59" s="49">
        <v>1289897</v>
      </c>
      <c r="AA59" s="277">
        <f t="shared" si="2"/>
        <v>764446</v>
      </c>
    </row>
    <row r="60" spans="1:27" ht="15.75" customHeight="1">
      <c r="A60" s="136">
        <v>7</v>
      </c>
      <c r="B60" s="139" t="s">
        <v>122</v>
      </c>
      <c r="C60" s="103">
        <v>30223</v>
      </c>
      <c r="D60" s="106">
        <v>0</v>
      </c>
      <c r="E60" s="106">
        <v>30223</v>
      </c>
      <c r="F60" s="106">
        <v>0</v>
      </c>
      <c r="G60" s="106">
        <v>0</v>
      </c>
      <c r="H60" s="112">
        <v>30223</v>
      </c>
      <c r="I60" s="112">
        <v>30223</v>
      </c>
      <c r="J60" s="106">
        <v>19450</v>
      </c>
      <c r="K60" s="106">
        <v>0</v>
      </c>
      <c r="L60" s="106">
        <v>0</v>
      </c>
      <c r="M60" s="106">
        <v>10773</v>
      </c>
      <c r="N60" s="106">
        <v>0</v>
      </c>
      <c r="O60" s="106">
        <v>0</v>
      </c>
      <c r="P60" s="106">
        <v>0</v>
      </c>
      <c r="Q60" s="106">
        <v>0</v>
      </c>
      <c r="R60" s="106">
        <v>0</v>
      </c>
      <c r="S60" s="106">
        <v>10773</v>
      </c>
      <c r="T60" s="98">
        <f t="shared" si="12"/>
        <v>64.3549614531979</v>
      </c>
      <c r="U60" s="106"/>
      <c r="V60" s="106"/>
      <c r="W60" s="82">
        <f>IF(SUM(D60:E60)=SUM(F60,H60),"","lệch "&amp;SUM(D60:E60)-SUM(F60,H60))</f>
      </c>
      <c r="X60" s="53">
        <f t="shared" si="7"/>
      </c>
      <c r="Y60" s="279">
        <v>30223</v>
      </c>
      <c r="Z60" s="49">
        <v>30223</v>
      </c>
      <c r="AA60" s="277">
        <f t="shared" si="2"/>
        <v>0</v>
      </c>
    </row>
    <row r="61" spans="1:27" s="180" customFormat="1" ht="15.75" customHeight="1">
      <c r="A61" s="174" t="s">
        <v>84</v>
      </c>
      <c r="B61" s="175" t="s">
        <v>85</v>
      </c>
      <c r="C61" s="182">
        <f>D61+E61</f>
        <v>32319782</v>
      </c>
      <c r="D61" s="177">
        <f>+SUM(D62:D65)</f>
        <v>25488664</v>
      </c>
      <c r="E61" s="177">
        <f>+SUM(E62:E65)</f>
        <v>6831118</v>
      </c>
      <c r="F61" s="177">
        <f>+SUM(F62:F65)</f>
        <v>20000</v>
      </c>
      <c r="G61" s="177">
        <f>+SUM(G62:G65)</f>
        <v>0</v>
      </c>
      <c r="H61" s="177">
        <f>+I61+R61</f>
        <v>32299782</v>
      </c>
      <c r="I61" s="177">
        <f aca="true" t="shared" si="14" ref="I61:S61">+SUM(I62:I65)</f>
        <v>16921118</v>
      </c>
      <c r="J61" s="177">
        <f t="shared" si="14"/>
        <v>1481695</v>
      </c>
      <c r="K61" s="177">
        <f t="shared" si="14"/>
        <v>140262</v>
      </c>
      <c r="L61" s="177">
        <f t="shared" si="14"/>
        <v>18249</v>
      </c>
      <c r="M61" s="177">
        <f t="shared" si="14"/>
        <v>10315196</v>
      </c>
      <c r="N61" s="177">
        <f t="shared" si="14"/>
        <v>4965716</v>
      </c>
      <c r="O61" s="177">
        <f t="shared" si="14"/>
        <v>0</v>
      </c>
      <c r="P61" s="177">
        <f t="shared" si="14"/>
        <v>0</v>
      </c>
      <c r="Q61" s="177">
        <f t="shared" si="14"/>
        <v>0</v>
      </c>
      <c r="R61" s="177">
        <f t="shared" si="14"/>
        <v>15378664</v>
      </c>
      <c r="S61" s="177">
        <f t="shared" si="14"/>
        <v>30659576</v>
      </c>
      <c r="T61" s="178">
        <f t="shared" si="12"/>
        <v>9.693248401199023</v>
      </c>
      <c r="U61" s="177">
        <f>+SUM(U62:U65)</f>
        <v>3950132</v>
      </c>
      <c r="V61" s="177">
        <f>+SUM(V62:V65)</f>
        <v>247460</v>
      </c>
      <c r="W61" s="179">
        <f>IF(SUM(D61:E61)=SUM(F61,H61),"","lệch "&amp;SUM(D61:E61)-SUM(F61,H61))</f>
      </c>
      <c r="X61" s="172">
        <f>IF(OR(S61&lt;&gt;SUM(M61:R61),S61&lt;&gt;SUM(S62:S65),S61&lt;&gt;H61-SUM(J61:L61)),"SAI","")</f>
      </c>
      <c r="Y61" s="279">
        <v>6831118</v>
      </c>
      <c r="Z61" s="279">
        <v>6831118</v>
      </c>
      <c r="AA61" s="277">
        <f t="shared" si="2"/>
        <v>0</v>
      </c>
    </row>
    <row r="62" spans="1:27" ht="15.75" customHeight="1">
      <c r="A62" s="160">
        <v>1</v>
      </c>
      <c r="B62" s="140" t="s">
        <v>57</v>
      </c>
      <c r="C62" s="108">
        <v>932802</v>
      </c>
      <c r="D62" s="107">
        <v>680883</v>
      </c>
      <c r="E62" s="107">
        <v>251919</v>
      </c>
      <c r="F62" s="107">
        <v>20000</v>
      </c>
      <c r="G62" s="107">
        <v>0</v>
      </c>
      <c r="H62" s="102">
        <v>912802</v>
      </c>
      <c r="I62" s="102">
        <v>828112</v>
      </c>
      <c r="J62" s="107">
        <v>116607</v>
      </c>
      <c r="K62" s="107">
        <v>0</v>
      </c>
      <c r="L62" s="107">
        <v>0</v>
      </c>
      <c r="M62" s="107">
        <v>560818</v>
      </c>
      <c r="N62" s="107">
        <v>150687</v>
      </c>
      <c r="O62" s="107">
        <v>0</v>
      </c>
      <c r="P62" s="107">
        <v>0</v>
      </c>
      <c r="Q62" s="107">
        <v>0</v>
      </c>
      <c r="R62" s="107">
        <v>84690</v>
      </c>
      <c r="S62" s="106">
        <v>796195</v>
      </c>
      <c r="T62" s="98">
        <f t="shared" si="12"/>
        <v>14.081066329192188</v>
      </c>
      <c r="U62" s="183">
        <v>84690</v>
      </c>
      <c r="V62" s="183">
        <v>150687</v>
      </c>
      <c r="W62" s="82">
        <f t="shared" si="3"/>
      </c>
      <c r="X62" s="53">
        <f t="shared" si="7"/>
      </c>
      <c r="Y62" s="279">
        <v>251919</v>
      </c>
      <c r="Z62" s="49">
        <v>251919</v>
      </c>
      <c r="AA62" s="277">
        <f t="shared" si="2"/>
        <v>0</v>
      </c>
    </row>
    <row r="63" spans="1:27" ht="15.75" customHeight="1">
      <c r="A63" s="161">
        <v>2</v>
      </c>
      <c r="B63" s="140" t="s">
        <v>75</v>
      </c>
      <c r="C63" s="108">
        <v>9124569</v>
      </c>
      <c r="D63" s="107">
        <v>7203094</v>
      </c>
      <c r="E63" s="107">
        <v>1921475</v>
      </c>
      <c r="F63" s="107">
        <v>0</v>
      </c>
      <c r="G63" s="107">
        <v>0</v>
      </c>
      <c r="H63" s="102">
        <v>9124569</v>
      </c>
      <c r="I63" s="102">
        <v>2451430</v>
      </c>
      <c r="J63" s="107">
        <v>384311</v>
      </c>
      <c r="K63" s="107">
        <v>13897</v>
      </c>
      <c r="L63" s="107">
        <v>14601</v>
      </c>
      <c r="M63" s="107">
        <v>1229801</v>
      </c>
      <c r="N63" s="107">
        <v>808820</v>
      </c>
      <c r="O63" s="107">
        <v>0</v>
      </c>
      <c r="P63" s="107">
        <v>0</v>
      </c>
      <c r="Q63" s="107">
        <v>0</v>
      </c>
      <c r="R63" s="107">
        <v>6673139</v>
      </c>
      <c r="S63" s="106">
        <v>8711760</v>
      </c>
      <c r="T63" s="98">
        <f t="shared" si="12"/>
        <v>16.83951815878895</v>
      </c>
      <c r="U63" s="183">
        <v>1860514</v>
      </c>
      <c r="V63" s="106"/>
      <c r="W63" s="82">
        <f>IF(SUM(D63:E63)=SUM(F63,H63),"","lệch "&amp;SUM(D63:E63)-SUM(F63,H63))</f>
      </c>
      <c r="X63" s="53">
        <f t="shared" si="7"/>
      </c>
      <c r="Y63" s="279">
        <v>1921475</v>
      </c>
      <c r="Z63" s="49">
        <v>1921475</v>
      </c>
      <c r="AA63" s="277">
        <f t="shared" si="2"/>
        <v>0</v>
      </c>
    </row>
    <row r="64" spans="1:27" ht="15.75" customHeight="1">
      <c r="A64" s="160">
        <v>3</v>
      </c>
      <c r="B64" s="140" t="s">
        <v>138</v>
      </c>
      <c r="C64" s="108">
        <v>13328979</v>
      </c>
      <c r="D64" s="107">
        <v>10413972</v>
      </c>
      <c r="E64" s="107">
        <v>2915007</v>
      </c>
      <c r="F64" s="107">
        <v>0</v>
      </c>
      <c r="G64" s="107">
        <v>0</v>
      </c>
      <c r="H64" s="102">
        <v>13328979</v>
      </c>
      <c r="I64" s="102">
        <v>7808938</v>
      </c>
      <c r="J64" s="107">
        <v>471447</v>
      </c>
      <c r="K64" s="107">
        <v>59272</v>
      </c>
      <c r="L64" s="107">
        <v>0</v>
      </c>
      <c r="M64" s="107">
        <v>5787965</v>
      </c>
      <c r="N64" s="107">
        <v>1490254</v>
      </c>
      <c r="O64" s="107">
        <v>0</v>
      </c>
      <c r="P64" s="107">
        <v>0</v>
      </c>
      <c r="Q64" s="107">
        <v>0</v>
      </c>
      <c r="R64" s="107">
        <v>5520041</v>
      </c>
      <c r="S64" s="106">
        <v>12798260</v>
      </c>
      <c r="T64" s="98">
        <f t="shared" si="12"/>
        <v>6.796301878693364</v>
      </c>
      <c r="U64" s="183">
        <v>1674933</v>
      </c>
      <c r="V64" s="106"/>
      <c r="W64" s="82"/>
      <c r="X64" s="53">
        <f t="shared" si="7"/>
      </c>
      <c r="Y64" s="279">
        <v>2915007</v>
      </c>
      <c r="Z64" s="49">
        <v>2915007</v>
      </c>
      <c r="AA64" s="277">
        <f t="shared" si="2"/>
        <v>0</v>
      </c>
    </row>
    <row r="65" spans="1:27" ht="15.75" customHeight="1">
      <c r="A65" s="161">
        <v>4</v>
      </c>
      <c r="B65" s="140" t="s">
        <v>134</v>
      </c>
      <c r="C65" s="108">
        <v>8933432</v>
      </c>
      <c r="D65" s="107">
        <v>7190715</v>
      </c>
      <c r="E65" s="107">
        <v>1742717</v>
      </c>
      <c r="F65" s="107">
        <v>0</v>
      </c>
      <c r="G65" s="107">
        <v>0</v>
      </c>
      <c r="H65" s="102">
        <v>8933432</v>
      </c>
      <c r="I65" s="102">
        <v>5832638</v>
      </c>
      <c r="J65" s="107">
        <v>509330</v>
      </c>
      <c r="K65" s="107">
        <v>67093</v>
      </c>
      <c r="L65" s="107">
        <v>3648</v>
      </c>
      <c r="M65" s="107">
        <v>2736612</v>
      </c>
      <c r="N65" s="107">
        <v>2515955</v>
      </c>
      <c r="O65" s="107">
        <v>0</v>
      </c>
      <c r="P65" s="107">
        <v>0</v>
      </c>
      <c r="Q65" s="107">
        <v>0</v>
      </c>
      <c r="R65" s="107">
        <v>3100794</v>
      </c>
      <c r="S65" s="106">
        <v>8353361</v>
      </c>
      <c r="T65" s="98">
        <f t="shared" si="12"/>
        <v>9.945259760677759</v>
      </c>
      <c r="U65" s="183">
        <v>329995</v>
      </c>
      <c r="V65" s="183">
        <v>96773</v>
      </c>
      <c r="W65" s="82">
        <f>IF(SUM(D65:E65)=SUM(F65,H65),"","lệch "&amp;SUM(D65:E65)-SUM(F65,H65))</f>
      </c>
      <c r="X65" s="53">
        <f t="shared" si="7"/>
      </c>
      <c r="Y65" s="279">
        <v>1742717</v>
      </c>
      <c r="Z65" s="49">
        <v>1742717</v>
      </c>
      <c r="AA65" s="277">
        <f t="shared" si="2"/>
        <v>0</v>
      </c>
    </row>
    <row r="66" spans="1:27" s="180" customFormat="1" ht="15.75" customHeight="1">
      <c r="A66" s="174" t="s">
        <v>86</v>
      </c>
      <c r="B66" s="175" t="s">
        <v>87</v>
      </c>
      <c r="C66" s="176">
        <f>D66+E66</f>
        <v>24193120</v>
      </c>
      <c r="D66" s="177">
        <f aca="true" t="shared" si="15" ref="D66:R66">+SUM(D67:D70)</f>
        <v>18666594</v>
      </c>
      <c r="E66" s="177">
        <f t="shared" si="15"/>
        <v>5526526</v>
      </c>
      <c r="F66" s="177">
        <f t="shared" si="15"/>
        <v>59200</v>
      </c>
      <c r="G66" s="177">
        <f t="shared" si="15"/>
        <v>0</v>
      </c>
      <c r="H66" s="177">
        <f t="shared" si="15"/>
        <v>24133920</v>
      </c>
      <c r="I66" s="177">
        <f t="shared" si="15"/>
        <v>13735696</v>
      </c>
      <c r="J66" s="177">
        <f t="shared" si="15"/>
        <v>2239051</v>
      </c>
      <c r="K66" s="177">
        <f t="shared" si="15"/>
        <v>42614</v>
      </c>
      <c r="L66" s="177">
        <f t="shared" si="15"/>
        <v>0</v>
      </c>
      <c r="M66" s="177">
        <f t="shared" si="15"/>
        <v>11078331</v>
      </c>
      <c r="N66" s="177">
        <f t="shared" si="15"/>
        <v>375700</v>
      </c>
      <c r="O66" s="177">
        <f t="shared" si="15"/>
        <v>0</v>
      </c>
      <c r="P66" s="177">
        <f t="shared" si="15"/>
        <v>0</v>
      </c>
      <c r="Q66" s="177">
        <f t="shared" si="15"/>
        <v>0</v>
      </c>
      <c r="R66" s="177">
        <f t="shared" si="15"/>
        <v>10398224</v>
      </c>
      <c r="S66" s="181">
        <f>+R66+Q66+P66+O66+N66+M66</f>
        <v>21852255</v>
      </c>
      <c r="T66" s="178">
        <f>+(J66+K66+L66)/I66*100</f>
        <v>16.61120776115022</v>
      </c>
      <c r="U66" s="181">
        <f>+SUM(U67:U70)</f>
        <v>1281183</v>
      </c>
      <c r="V66" s="181">
        <f>+SUM(V67:V70)</f>
        <v>0</v>
      </c>
      <c r="W66" s="179">
        <f t="shared" si="3"/>
      </c>
      <c r="X66" s="172">
        <f>IF(OR(S66&lt;&gt;SUM(M66:R66),S66&lt;&gt;SUM(S67:S70),S66&lt;&gt;H66-SUM(J66:L66)),"SAI","")</f>
      </c>
      <c r="Y66" s="279">
        <v>5526526</v>
      </c>
      <c r="Z66" s="279">
        <v>5526526</v>
      </c>
      <c r="AA66" s="277">
        <f t="shared" si="2"/>
        <v>0</v>
      </c>
    </row>
    <row r="67" spans="1:27" ht="15.75" customHeight="1">
      <c r="A67" s="136">
        <v>1</v>
      </c>
      <c r="B67" s="137" t="s">
        <v>88</v>
      </c>
      <c r="C67" s="100">
        <v>71193</v>
      </c>
      <c r="D67" s="99">
        <v>0</v>
      </c>
      <c r="E67" s="99">
        <v>71193</v>
      </c>
      <c r="F67" s="99">
        <v>1800</v>
      </c>
      <c r="G67" s="99">
        <v>0</v>
      </c>
      <c r="H67" s="111">
        <v>69393</v>
      </c>
      <c r="I67" s="111">
        <v>69393</v>
      </c>
      <c r="J67" s="99">
        <v>69393</v>
      </c>
      <c r="K67" s="99">
        <v>0</v>
      </c>
      <c r="L67" s="99">
        <v>0</v>
      </c>
      <c r="M67" s="99">
        <v>0</v>
      </c>
      <c r="N67" s="99">
        <v>0</v>
      </c>
      <c r="O67" s="99">
        <v>0</v>
      </c>
      <c r="P67" s="99">
        <v>0</v>
      </c>
      <c r="Q67" s="99">
        <v>0</v>
      </c>
      <c r="R67" s="99">
        <v>0</v>
      </c>
      <c r="S67" s="104">
        <v>0</v>
      </c>
      <c r="T67" s="98">
        <f>+(J67+K67+L67)/I67*100</f>
        <v>100</v>
      </c>
      <c r="U67" s="104">
        <v>0</v>
      </c>
      <c r="V67" s="104">
        <v>0</v>
      </c>
      <c r="W67" s="82">
        <f t="shared" si="3"/>
      </c>
      <c r="X67" s="53">
        <f t="shared" si="7"/>
      </c>
      <c r="Y67" s="279">
        <v>71193</v>
      </c>
      <c r="Z67" s="49">
        <v>71193</v>
      </c>
      <c r="AA67" s="277">
        <f t="shared" si="2"/>
        <v>0</v>
      </c>
    </row>
    <row r="68" spans="1:27" ht="15.75" customHeight="1">
      <c r="A68" s="138">
        <v>2</v>
      </c>
      <c r="B68" s="139" t="s">
        <v>119</v>
      </c>
      <c r="C68" s="103">
        <v>6757719</v>
      </c>
      <c r="D68" s="106">
        <v>5085187</v>
      </c>
      <c r="E68" s="106">
        <v>1672532</v>
      </c>
      <c r="F68" s="106">
        <v>42000</v>
      </c>
      <c r="G68" s="106">
        <v>0</v>
      </c>
      <c r="H68" s="102">
        <v>6715719</v>
      </c>
      <c r="I68" s="102">
        <v>5738078</v>
      </c>
      <c r="J68" s="106">
        <v>1385121</v>
      </c>
      <c r="K68" s="106">
        <v>29014</v>
      </c>
      <c r="L68" s="106">
        <v>0</v>
      </c>
      <c r="M68" s="106">
        <v>4323943</v>
      </c>
      <c r="N68" s="106">
        <v>0</v>
      </c>
      <c r="O68" s="106">
        <v>0</v>
      </c>
      <c r="P68" s="106">
        <v>0</v>
      </c>
      <c r="Q68" s="106">
        <v>0</v>
      </c>
      <c r="R68" s="106">
        <v>977641</v>
      </c>
      <c r="S68" s="106">
        <v>5301584</v>
      </c>
      <c r="T68" s="98">
        <f>+(J68+K68+L68)/I68*100</f>
        <v>24.644750385059247</v>
      </c>
      <c r="U68" s="106">
        <v>646259</v>
      </c>
      <c r="V68" s="106">
        <v>0</v>
      </c>
      <c r="W68" s="82">
        <f t="shared" si="3"/>
      </c>
      <c r="X68" s="53">
        <f t="shared" si="7"/>
      </c>
      <c r="Y68" s="279">
        <v>1672532</v>
      </c>
      <c r="Z68" s="49">
        <v>1215958</v>
      </c>
      <c r="AA68" s="277">
        <f t="shared" si="2"/>
        <v>456574</v>
      </c>
    </row>
    <row r="69" spans="1:27" ht="17.25" customHeight="1">
      <c r="A69" s="136">
        <v>3</v>
      </c>
      <c r="B69" s="139" t="s">
        <v>91</v>
      </c>
      <c r="C69" s="103">
        <v>6832410</v>
      </c>
      <c r="D69" s="106">
        <v>5616452</v>
      </c>
      <c r="E69" s="106">
        <v>1215958</v>
      </c>
      <c r="F69" s="106">
        <v>200</v>
      </c>
      <c r="G69" s="106">
        <v>0</v>
      </c>
      <c r="H69" s="102">
        <v>6832210</v>
      </c>
      <c r="I69" s="102">
        <v>4064021</v>
      </c>
      <c r="J69" s="106">
        <v>561703</v>
      </c>
      <c r="K69" s="106">
        <v>4700</v>
      </c>
      <c r="L69" s="106">
        <v>0</v>
      </c>
      <c r="M69" s="106">
        <v>3497618</v>
      </c>
      <c r="N69" s="106">
        <v>0</v>
      </c>
      <c r="O69" s="106">
        <v>0</v>
      </c>
      <c r="P69" s="106">
        <v>0</v>
      </c>
      <c r="Q69" s="106">
        <v>0</v>
      </c>
      <c r="R69" s="106">
        <v>2768189</v>
      </c>
      <c r="S69" s="106">
        <v>6265807</v>
      </c>
      <c r="T69" s="98">
        <f>+(J69+K69+L69)/I69*100</f>
        <v>13.93700967588504</v>
      </c>
      <c r="U69" s="106">
        <v>112073</v>
      </c>
      <c r="V69" s="106">
        <v>0</v>
      </c>
      <c r="W69" s="82">
        <f t="shared" si="3"/>
      </c>
      <c r="X69" s="53">
        <f t="shared" si="7"/>
      </c>
      <c r="Y69" s="279">
        <v>1215958</v>
      </c>
      <c r="Z69" s="49">
        <v>2566843</v>
      </c>
      <c r="AA69" s="277">
        <f t="shared" si="2"/>
        <v>-1350885</v>
      </c>
    </row>
    <row r="70" spans="1:27" ht="17.25" customHeight="1">
      <c r="A70" s="138">
        <v>4</v>
      </c>
      <c r="B70" s="139" t="s">
        <v>89</v>
      </c>
      <c r="C70" s="113">
        <v>10531798</v>
      </c>
      <c r="D70" s="114">
        <v>7964955</v>
      </c>
      <c r="E70" s="114">
        <v>2566843</v>
      </c>
      <c r="F70" s="114">
        <v>15200</v>
      </c>
      <c r="G70" s="114">
        <v>0</v>
      </c>
      <c r="H70" s="116">
        <v>10516598</v>
      </c>
      <c r="I70" s="116">
        <v>3864204</v>
      </c>
      <c r="J70" s="114">
        <v>222834</v>
      </c>
      <c r="K70" s="114">
        <v>8900</v>
      </c>
      <c r="L70" s="114">
        <v>0</v>
      </c>
      <c r="M70" s="114">
        <v>3256770</v>
      </c>
      <c r="N70" s="114">
        <v>375700</v>
      </c>
      <c r="O70" s="114">
        <v>0</v>
      </c>
      <c r="P70" s="114">
        <v>0</v>
      </c>
      <c r="Q70" s="114">
        <v>0</v>
      </c>
      <c r="R70" s="114">
        <v>6652394</v>
      </c>
      <c r="S70" s="115">
        <v>10284864</v>
      </c>
      <c r="T70" s="98">
        <f>+(J70+K70+L70)/I70*100</f>
        <v>5.996940120138585</v>
      </c>
      <c r="U70" s="115">
        <v>522851</v>
      </c>
      <c r="V70" s="115"/>
      <c r="W70" s="82">
        <f t="shared" si="3"/>
      </c>
      <c r="X70" s="53">
        <f t="shared" si="7"/>
      </c>
      <c r="Y70" s="279">
        <v>2566843</v>
      </c>
      <c r="Z70" s="49">
        <v>1672532</v>
      </c>
      <c r="AA70" s="277">
        <f t="shared" si="2"/>
        <v>894311</v>
      </c>
    </row>
    <row r="71" spans="1:27" s="180" customFormat="1" ht="17.25" customHeight="1">
      <c r="A71" s="174" t="s">
        <v>92</v>
      </c>
      <c r="B71" s="175" t="s">
        <v>93</v>
      </c>
      <c r="C71" s="182">
        <f>D71+E71</f>
        <v>509880043</v>
      </c>
      <c r="D71" s="177">
        <f>+SUM(D72:D75)</f>
        <v>397918968</v>
      </c>
      <c r="E71" s="177">
        <f>+SUM(E72:E75)</f>
        <v>111961075</v>
      </c>
      <c r="F71" s="177">
        <f>+SUM(F72:F75)</f>
        <v>101340847</v>
      </c>
      <c r="G71" s="177">
        <f>+SUM(G72:G75)</f>
        <v>0</v>
      </c>
      <c r="H71" s="177">
        <f>+I71+R71</f>
        <v>408539196</v>
      </c>
      <c r="I71" s="177">
        <f>+J71+K71+M71+N71+O71+P71+Q71+L71</f>
        <v>22332721</v>
      </c>
      <c r="J71" s="177">
        <f aca="true" t="shared" si="16" ref="J71:R71">+SUM(J72:J75)</f>
        <v>9176366</v>
      </c>
      <c r="K71" s="177">
        <f t="shared" si="16"/>
        <v>661857</v>
      </c>
      <c r="L71" s="177">
        <f t="shared" si="16"/>
        <v>0</v>
      </c>
      <c r="M71" s="177">
        <f t="shared" si="16"/>
        <v>11176171</v>
      </c>
      <c r="N71" s="177">
        <f t="shared" si="16"/>
        <v>1318327</v>
      </c>
      <c r="O71" s="177">
        <f t="shared" si="16"/>
        <v>0</v>
      </c>
      <c r="P71" s="177">
        <f t="shared" si="16"/>
        <v>0</v>
      </c>
      <c r="Q71" s="177">
        <f t="shared" si="16"/>
        <v>0</v>
      </c>
      <c r="R71" s="177">
        <f t="shared" si="16"/>
        <v>386206475</v>
      </c>
      <c r="S71" s="181">
        <f>+R71+Q71+P71+O71+N71+M71</f>
        <v>398700973</v>
      </c>
      <c r="T71" s="178">
        <f aca="true" t="shared" si="17" ref="T71:T82">+(J71+K71+L71)/I71*100</f>
        <v>44.05295261602919</v>
      </c>
      <c r="U71" s="181">
        <f>+SUM(U72:U75)</f>
        <v>211968019</v>
      </c>
      <c r="V71" s="181">
        <f>+SUM(V72:V75)</f>
        <v>0</v>
      </c>
      <c r="W71" s="179">
        <f t="shared" si="3"/>
      </c>
      <c r="X71" s="172">
        <f>IF(OR(S71&lt;&gt;SUM(M71:R71),S71&lt;&gt;SUM(S72:S75),S71&lt;&gt;H71-SUM(J71:L71)),"SAI","")</f>
      </c>
      <c r="Y71" s="279">
        <v>111961075</v>
      </c>
      <c r="Z71" s="279">
        <v>111961075</v>
      </c>
      <c r="AA71" s="277">
        <f t="shared" si="2"/>
        <v>0</v>
      </c>
    </row>
    <row r="72" spans="1:27" ht="17.25" customHeight="1">
      <c r="A72" s="136">
        <v>1</v>
      </c>
      <c r="B72" s="140" t="s">
        <v>94</v>
      </c>
      <c r="C72" s="108">
        <v>489994850</v>
      </c>
      <c r="D72" s="99">
        <v>383411281</v>
      </c>
      <c r="E72" s="99">
        <v>106583569</v>
      </c>
      <c r="F72" s="99">
        <v>101340847</v>
      </c>
      <c r="G72" s="99">
        <v>0</v>
      </c>
      <c r="H72" s="112">
        <v>388654003</v>
      </c>
      <c r="I72" s="112">
        <v>10757182</v>
      </c>
      <c r="J72" s="99">
        <v>8140856</v>
      </c>
      <c r="K72" s="99">
        <v>30357</v>
      </c>
      <c r="L72" s="99">
        <v>0</v>
      </c>
      <c r="M72" s="99">
        <v>2585969</v>
      </c>
      <c r="N72" s="99">
        <v>0</v>
      </c>
      <c r="O72" s="99">
        <v>0</v>
      </c>
      <c r="P72" s="99">
        <v>0</v>
      </c>
      <c r="Q72" s="99">
        <v>0</v>
      </c>
      <c r="R72" s="99">
        <v>377896821</v>
      </c>
      <c r="S72" s="104">
        <v>380482790</v>
      </c>
      <c r="T72" s="105" t="s">
        <v>156</v>
      </c>
      <c r="U72" s="104">
        <v>208392465</v>
      </c>
      <c r="V72" s="104"/>
      <c r="W72" s="82">
        <f t="shared" si="3"/>
      </c>
      <c r="X72" s="53">
        <f t="shared" si="7"/>
      </c>
      <c r="Y72" s="279">
        <v>106583569</v>
      </c>
      <c r="Z72" s="49">
        <v>106583569</v>
      </c>
      <c r="AA72" s="277">
        <f t="shared" si="2"/>
        <v>0</v>
      </c>
    </row>
    <row r="73" spans="1:27" ht="17.25" customHeight="1">
      <c r="A73" s="138">
        <v>2</v>
      </c>
      <c r="B73" s="139" t="s">
        <v>95</v>
      </c>
      <c r="C73" s="103">
        <v>8160798</v>
      </c>
      <c r="D73" s="106">
        <v>4933923</v>
      </c>
      <c r="E73" s="106">
        <v>3226875</v>
      </c>
      <c r="F73" s="106">
        <v>0</v>
      </c>
      <c r="G73" s="106">
        <v>0</v>
      </c>
      <c r="H73" s="102">
        <v>8160798</v>
      </c>
      <c r="I73" s="102">
        <v>5151801</v>
      </c>
      <c r="J73" s="106">
        <v>524391</v>
      </c>
      <c r="K73" s="106">
        <v>612000</v>
      </c>
      <c r="L73" s="106">
        <v>0</v>
      </c>
      <c r="M73" s="106">
        <v>4015410</v>
      </c>
      <c r="N73" s="106">
        <v>0</v>
      </c>
      <c r="O73" s="106">
        <v>0</v>
      </c>
      <c r="P73" s="106">
        <v>0</v>
      </c>
      <c r="Q73" s="106">
        <v>0</v>
      </c>
      <c r="R73" s="106">
        <v>3008997</v>
      </c>
      <c r="S73" s="106">
        <v>7024407</v>
      </c>
      <c r="T73" s="105" t="s">
        <v>157</v>
      </c>
      <c r="U73" s="106">
        <v>2859125</v>
      </c>
      <c r="V73" s="106"/>
      <c r="W73" s="82">
        <f t="shared" si="3"/>
      </c>
      <c r="X73" s="53">
        <f t="shared" si="7"/>
      </c>
      <c r="Y73" s="279">
        <v>3226875</v>
      </c>
      <c r="Z73" s="49">
        <v>3226875</v>
      </c>
      <c r="AA73" s="277">
        <f t="shared" si="2"/>
        <v>0</v>
      </c>
    </row>
    <row r="74" spans="1:27" ht="17.25" customHeight="1">
      <c r="A74" s="136">
        <v>3</v>
      </c>
      <c r="B74" s="139" t="s">
        <v>96</v>
      </c>
      <c r="C74" s="103">
        <v>5423946</v>
      </c>
      <c r="D74" s="106">
        <v>4413995</v>
      </c>
      <c r="E74" s="106">
        <v>1009951</v>
      </c>
      <c r="F74" s="106">
        <v>0</v>
      </c>
      <c r="G74" s="106">
        <v>0</v>
      </c>
      <c r="H74" s="102">
        <v>5423946</v>
      </c>
      <c r="I74" s="102">
        <v>4728301</v>
      </c>
      <c r="J74" s="106">
        <v>186015</v>
      </c>
      <c r="K74" s="106">
        <v>0</v>
      </c>
      <c r="L74" s="106">
        <v>0</v>
      </c>
      <c r="M74" s="106">
        <v>3223959</v>
      </c>
      <c r="N74" s="106">
        <v>1318327</v>
      </c>
      <c r="O74" s="106">
        <v>0</v>
      </c>
      <c r="P74" s="106">
        <v>0</v>
      </c>
      <c r="Q74" s="106">
        <v>0</v>
      </c>
      <c r="R74" s="106">
        <v>695645</v>
      </c>
      <c r="S74" s="106">
        <v>5237931</v>
      </c>
      <c r="T74" s="105" t="s">
        <v>158</v>
      </c>
      <c r="U74" s="106">
        <v>342668</v>
      </c>
      <c r="V74" s="106"/>
      <c r="W74" s="82">
        <f>IF(SUM(D74:E74)=SUM(F74,H74),"","lệch "&amp;SUM(D74:E74)-SUM(F74,H74))</f>
      </c>
      <c r="X74" s="53">
        <f t="shared" si="7"/>
      </c>
      <c r="Y74" s="279">
        <v>1009951</v>
      </c>
      <c r="Z74" s="49">
        <v>1140680</v>
      </c>
      <c r="AA74" s="277">
        <f t="shared" si="2"/>
        <v>-130729</v>
      </c>
    </row>
    <row r="75" spans="1:27" ht="15.75" customHeight="1">
      <c r="A75" s="138">
        <v>4</v>
      </c>
      <c r="B75" s="139" t="s">
        <v>51</v>
      </c>
      <c r="C75" s="103">
        <v>6300449</v>
      </c>
      <c r="D75" s="106">
        <v>5159769</v>
      </c>
      <c r="E75" s="106">
        <v>1140680</v>
      </c>
      <c r="F75" s="106">
        <v>0</v>
      </c>
      <c r="G75" s="106">
        <v>0</v>
      </c>
      <c r="H75" s="102">
        <v>6300449</v>
      </c>
      <c r="I75" s="102">
        <v>1695437</v>
      </c>
      <c r="J75" s="106">
        <v>325104</v>
      </c>
      <c r="K75" s="106">
        <v>19500</v>
      </c>
      <c r="L75" s="106">
        <v>0</v>
      </c>
      <c r="M75" s="106">
        <v>1350833</v>
      </c>
      <c r="N75" s="106">
        <v>0</v>
      </c>
      <c r="O75" s="106">
        <v>0</v>
      </c>
      <c r="P75" s="106">
        <v>0</v>
      </c>
      <c r="Q75" s="106">
        <v>0</v>
      </c>
      <c r="R75" s="106">
        <v>4605012</v>
      </c>
      <c r="S75" s="106">
        <v>5955845</v>
      </c>
      <c r="T75" s="105" t="s">
        <v>159</v>
      </c>
      <c r="U75" s="106">
        <v>373761</v>
      </c>
      <c r="V75" s="106"/>
      <c r="W75" s="82">
        <f t="shared" si="3"/>
      </c>
      <c r="X75" s="53">
        <f t="shared" si="7"/>
      </c>
      <c r="Y75" s="279">
        <v>1140680</v>
      </c>
      <c r="Z75" s="49">
        <v>1009951</v>
      </c>
      <c r="AA75" s="277">
        <f t="shared" si="2"/>
        <v>130729</v>
      </c>
    </row>
    <row r="76" spans="1:27" s="180" customFormat="1" ht="15.75" customHeight="1">
      <c r="A76" s="174" t="s">
        <v>100</v>
      </c>
      <c r="B76" s="175" t="s">
        <v>101</v>
      </c>
      <c r="C76" s="177">
        <f aca="true" t="shared" si="18" ref="C76:R76">+SUM(C77:C82)</f>
        <v>53278495</v>
      </c>
      <c r="D76" s="177">
        <f t="shared" si="18"/>
        <v>43349412</v>
      </c>
      <c r="E76" s="177">
        <f t="shared" si="18"/>
        <v>9929083</v>
      </c>
      <c r="F76" s="177">
        <f t="shared" si="18"/>
        <v>38692</v>
      </c>
      <c r="G76" s="177">
        <f t="shared" si="18"/>
        <v>0</v>
      </c>
      <c r="H76" s="177">
        <f t="shared" si="18"/>
        <v>53239803</v>
      </c>
      <c r="I76" s="177">
        <f t="shared" si="18"/>
        <v>29452569</v>
      </c>
      <c r="J76" s="177">
        <f t="shared" si="18"/>
        <v>6745087</v>
      </c>
      <c r="K76" s="177">
        <f t="shared" si="18"/>
        <v>309490</v>
      </c>
      <c r="L76" s="177">
        <f t="shared" si="18"/>
        <v>8312</v>
      </c>
      <c r="M76" s="177">
        <f t="shared" si="18"/>
        <v>21742679</v>
      </c>
      <c r="N76" s="177">
        <f t="shared" si="18"/>
        <v>647001</v>
      </c>
      <c r="O76" s="177">
        <f t="shared" si="18"/>
        <v>0</v>
      </c>
      <c r="P76" s="177">
        <f t="shared" si="18"/>
        <v>0</v>
      </c>
      <c r="Q76" s="177">
        <f t="shared" si="18"/>
        <v>0</v>
      </c>
      <c r="R76" s="177">
        <f t="shared" si="18"/>
        <v>23787234</v>
      </c>
      <c r="S76" s="181">
        <f>+R76+Q76+P76+O76+N76+M76</f>
        <v>46176914</v>
      </c>
      <c r="T76" s="178">
        <f t="shared" si="17"/>
        <v>23.980553275335676</v>
      </c>
      <c r="U76" s="181">
        <f>+SUM(U77:U82)</f>
        <v>1417547</v>
      </c>
      <c r="V76" s="181">
        <f>+SUM(V77:V82)</f>
        <v>0</v>
      </c>
      <c r="W76" s="179">
        <f t="shared" si="3"/>
      </c>
      <c r="X76" s="172">
        <f>IF(OR(S76&lt;&gt;SUM(M76:R76),S76&lt;&gt;SUM(S77:S82),S76&lt;&gt;H76-SUM(J76:L76)),"SAI","")</f>
      </c>
      <c r="Y76" s="279">
        <v>9929083</v>
      </c>
      <c r="Z76" s="279">
        <v>9929083</v>
      </c>
      <c r="AA76" s="277">
        <f t="shared" si="2"/>
        <v>0</v>
      </c>
    </row>
    <row r="77" spans="1:27" ht="15.75" customHeight="1">
      <c r="A77" s="136">
        <v>1</v>
      </c>
      <c r="B77" s="137" t="s">
        <v>48</v>
      </c>
      <c r="C77" s="100">
        <v>14489908</v>
      </c>
      <c r="D77" s="99">
        <v>10860597</v>
      </c>
      <c r="E77" s="106">
        <v>3629311</v>
      </c>
      <c r="F77" s="106">
        <v>0</v>
      </c>
      <c r="G77" s="106">
        <v>0</v>
      </c>
      <c r="H77" s="112">
        <v>14489908</v>
      </c>
      <c r="I77" s="112">
        <v>13059252</v>
      </c>
      <c r="J77" s="106">
        <v>3076167</v>
      </c>
      <c r="K77" s="106">
        <v>10078</v>
      </c>
      <c r="L77" s="106">
        <v>4750</v>
      </c>
      <c r="M77" s="106">
        <v>9968257</v>
      </c>
      <c r="N77" s="106">
        <v>0</v>
      </c>
      <c r="O77" s="106">
        <v>0</v>
      </c>
      <c r="P77" s="106">
        <v>0</v>
      </c>
      <c r="Q77" s="106">
        <v>0</v>
      </c>
      <c r="R77" s="99">
        <v>1430656</v>
      </c>
      <c r="S77" s="104">
        <v>11398913</v>
      </c>
      <c r="T77" s="98">
        <f t="shared" si="17"/>
        <v>23.66900493228862</v>
      </c>
      <c r="U77" s="104">
        <v>648951</v>
      </c>
      <c r="V77" s="104">
        <v>0</v>
      </c>
      <c r="W77" s="82">
        <f t="shared" si="3"/>
      </c>
      <c r="X77" s="53">
        <f t="shared" si="7"/>
      </c>
      <c r="Y77" s="279">
        <v>3629311</v>
      </c>
      <c r="Z77" s="49">
        <v>3629311</v>
      </c>
      <c r="AA77" s="277">
        <f t="shared" si="2"/>
        <v>0</v>
      </c>
    </row>
    <row r="78" spans="1:27" ht="15.75" customHeight="1">
      <c r="A78" s="138">
        <v>2</v>
      </c>
      <c r="B78" s="139" t="s">
        <v>120</v>
      </c>
      <c r="C78" s="103">
        <v>4415171</v>
      </c>
      <c r="D78" s="106">
        <v>2447450</v>
      </c>
      <c r="E78" s="106">
        <v>1967721</v>
      </c>
      <c r="F78" s="106">
        <v>0</v>
      </c>
      <c r="G78" s="106">
        <v>0</v>
      </c>
      <c r="H78" s="102">
        <v>4415171</v>
      </c>
      <c r="I78" s="102">
        <v>3956860</v>
      </c>
      <c r="J78" s="106">
        <v>851141</v>
      </c>
      <c r="K78" s="106">
        <v>206086</v>
      </c>
      <c r="L78" s="106">
        <v>0</v>
      </c>
      <c r="M78" s="106">
        <v>2271633</v>
      </c>
      <c r="N78" s="106">
        <v>628000</v>
      </c>
      <c r="O78" s="106">
        <v>0</v>
      </c>
      <c r="P78" s="106">
        <v>0</v>
      </c>
      <c r="Q78" s="106">
        <v>0</v>
      </c>
      <c r="R78" s="106">
        <v>458311</v>
      </c>
      <c r="S78" s="106">
        <v>3357944</v>
      </c>
      <c r="T78" s="98">
        <f t="shared" si="17"/>
        <v>26.71883766420849</v>
      </c>
      <c r="U78" s="106">
        <v>25200</v>
      </c>
      <c r="V78" s="106">
        <v>0</v>
      </c>
      <c r="W78" s="82">
        <f t="shared" si="3"/>
      </c>
      <c r="X78" s="53">
        <f t="shared" si="7"/>
      </c>
      <c r="Y78" s="279">
        <v>1967721</v>
      </c>
      <c r="Z78" s="49">
        <v>1967721</v>
      </c>
      <c r="AA78" s="277">
        <f aca="true" t="shared" si="19" ref="AA78:AA89">Y78-Z78</f>
        <v>0</v>
      </c>
    </row>
    <row r="79" spans="1:27" ht="15.75" customHeight="1">
      <c r="A79" s="136">
        <v>3</v>
      </c>
      <c r="B79" s="139" t="s">
        <v>99</v>
      </c>
      <c r="C79" s="103">
        <v>22343978</v>
      </c>
      <c r="D79" s="106">
        <v>21010950</v>
      </c>
      <c r="E79" s="106">
        <v>1333028</v>
      </c>
      <c r="F79" s="106">
        <v>18092</v>
      </c>
      <c r="G79" s="106">
        <v>0</v>
      </c>
      <c r="H79" s="102">
        <v>22325886</v>
      </c>
      <c r="I79" s="102">
        <v>2575312</v>
      </c>
      <c r="J79" s="106">
        <v>934240</v>
      </c>
      <c r="K79" s="106">
        <v>85326</v>
      </c>
      <c r="L79" s="106">
        <v>0</v>
      </c>
      <c r="M79" s="106">
        <v>1555745</v>
      </c>
      <c r="N79" s="106">
        <v>1</v>
      </c>
      <c r="O79" s="106">
        <v>0</v>
      </c>
      <c r="P79" s="106">
        <v>0</v>
      </c>
      <c r="Q79" s="106">
        <v>0</v>
      </c>
      <c r="R79" s="106">
        <v>19750574</v>
      </c>
      <c r="S79" s="106">
        <v>21306320</v>
      </c>
      <c r="T79" s="98">
        <f t="shared" si="17"/>
        <v>39.58999919233087</v>
      </c>
      <c r="U79" s="106">
        <v>0</v>
      </c>
      <c r="V79" s="106">
        <v>0</v>
      </c>
      <c r="W79" s="82">
        <f>IF(SUM(D79:E79)=SUM(F79,H79),"","lệch "&amp;SUM(D79:E79)-SUM(F79,H79))</f>
      </c>
      <c r="X79" s="53">
        <f t="shared" si="7"/>
      </c>
      <c r="Y79" s="279">
        <v>1333028</v>
      </c>
      <c r="Z79" s="49">
        <v>1333028</v>
      </c>
      <c r="AA79" s="277">
        <f t="shared" si="19"/>
        <v>0</v>
      </c>
    </row>
    <row r="80" spans="1:27" ht="15.75" customHeight="1">
      <c r="A80" s="138">
        <v>4</v>
      </c>
      <c r="B80" s="139" t="s">
        <v>123</v>
      </c>
      <c r="C80" s="103">
        <v>7888711</v>
      </c>
      <c r="D80" s="106">
        <v>6679919</v>
      </c>
      <c r="E80" s="106">
        <v>1208792</v>
      </c>
      <c r="F80" s="106">
        <v>0</v>
      </c>
      <c r="G80" s="106">
        <v>0</v>
      </c>
      <c r="H80" s="102">
        <v>7888711</v>
      </c>
      <c r="I80" s="102">
        <v>6359688</v>
      </c>
      <c r="J80" s="106">
        <v>169149</v>
      </c>
      <c r="K80" s="106">
        <v>8000</v>
      </c>
      <c r="L80" s="106">
        <v>3562</v>
      </c>
      <c r="M80" s="106">
        <v>6159977</v>
      </c>
      <c r="N80" s="106">
        <v>19000</v>
      </c>
      <c r="O80" s="106">
        <v>0</v>
      </c>
      <c r="P80" s="106">
        <v>0</v>
      </c>
      <c r="Q80" s="106">
        <v>0</v>
      </c>
      <c r="R80" s="106">
        <v>1529023</v>
      </c>
      <c r="S80" s="106">
        <v>7708000</v>
      </c>
      <c r="T80" s="98">
        <f t="shared" si="17"/>
        <v>2.841507319226981</v>
      </c>
      <c r="U80" s="106">
        <v>743396</v>
      </c>
      <c r="V80" s="106">
        <v>0</v>
      </c>
      <c r="W80" s="82">
        <f>IF(SUM(D80:E80)=SUM(F80,H80),"","lệch "&amp;SUM(D80:E80)-SUM(F80,H80))</f>
      </c>
      <c r="X80" s="53">
        <f t="shared" si="7"/>
      </c>
      <c r="Y80" s="279">
        <v>1208792</v>
      </c>
      <c r="Z80" s="49">
        <v>1208792</v>
      </c>
      <c r="AA80" s="277">
        <f t="shared" si="19"/>
        <v>0</v>
      </c>
    </row>
    <row r="81" spans="1:27" ht="15.75" customHeight="1">
      <c r="A81" s="136">
        <v>5</v>
      </c>
      <c r="B81" s="139" t="s">
        <v>52</v>
      </c>
      <c r="C81" s="103">
        <v>4108169</v>
      </c>
      <c r="D81" s="106">
        <v>2350496</v>
      </c>
      <c r="E81" s="106">
        <v>1757673</v>
      </c>
      <c r="F81" s="106">
        <v>20600</v>
      </c>
      <c r="G81" s="106">
        <v>0</v>
      </c>
      <c r="H81" s="102">
        <v>4087569</v>
      </c>
      <c r="I81" s="102">
        <v>3468899</v>
      </c>
      <c r="J81" s="106">
        <v>1681832</v>
      </c>
      <c r="K81" s="106">
        <v>0</v>
      </c>
      <c r="L81" s="106">
        <v>0</v>
      </c>
      <c r="M81" s="106">
        <v>1787067</v>
      </c>
      <c r="N81" s="106">
        <v>0</v>
      </c>
      <c r="O81" s="106">
        <v>0</v>
      </c>
      <c r="P81" s="106">
        <v>0</v>
      </c>
      <c r="Q81" s="106">
        <v>0</v>
      </c>
      <c r="R81" s="106">
        <v>618670</v>
      </c>
      <c r="S81" s="106">
        <v>2405737</v>
      </c>
      <c r="T81" s="98">
        <f t="shared" si="17"/>
        <v>48.48316425471022</v>
      </c>
      <c r="U81" s="106">
        <v>0</v>
      </c>
      <c r="V81" s="106">
        <v>0</v>
      </c>
      <c r="W81" s="82">
        <f>IF(SUM(D81:E81)=SUM(F81,H81),"","lệch "&amp;SUM(D81:E81)-SUM(F81,H81))</f>
      </c>
      <c r="X81" s="53">
        <f t="shared" si="7"/>
      </c>
      <c r="Y81" s="279">
        <v>1757673</v>
      </c>
      <c r="Z81" s="49">
        <v>32558</v>
      </c>
      <c r="AA81" s="277">
        <f t="shared" si="19"/>
        <v>1725115</v>
      </c>
    </row>
    <row r="82" spans="1:27" ht="15" customHeight="1">
      <c r="A82" s="138">
        <v>6</v>
      </c>
      <c r="B82" s="141" t="s">
        <v>122</v>
      </c>
      <c r="C82" s="103">
        <v>32558</v>
      </c>
      <c r="D82" s="115">
        <v>0</v>
      </c>
      <c r="E82" s="106">
        <v>32558</v>
      </c>
      <c r="F82" s="106">
        <v>0</v>
      </c>
      <c r="G82" s="106">
        <v>0</v>
      </c>
      <c r="H82" s="102">
        <v>32558</v>
      </c>
      <c r="I82" s="102">
        <v>32558</v>
      </c>
      <c r="J82" s="106">
        <v>32558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0</v>
      </c>
      <c r="Q82" s="106">
        <v>0</v>
      </c>
      <c r="R82" s="115">
        <v>0</v>
      </c>
      <c r="S82" s="106">
        <v>0</v>
      </c>
      <c r="T82" s="98">
        <f t="shared" si="17"/>
        <v>100</v>
      </c>
      <c r="U82" s="106">
        <v>0</v>
      </c>
      <c r="V82" s="106">
        <v>0</v>
      </c>
      <c r="W82" s="82">
        <f t="shared" si="3"/>
      </c>
      <c r="X82" s="53">
        <f t="shared" si="7"/>
      </c>
      <c r="Y82" s="279">
        <v>32558</v>
      </c>
      <c r="Z82" s="49">
        <v>1757673</v>
      </c>
      <c r="AA82" s="277">
        <f t="shared" si="19"/>
        <v>-1725115</v>
      </c>
    </row>
    <row r="83" spans="1:27" s="180" customFormat="1" ht="16.5" customHeight="1">
      <c r="A83" s="174" t="s">
        <v>102</v>
      </c>
      <c r="B83" s="175" t="s">
        <v>103</v>
      </c>
      <c r="C83" s="176">
        <f>D83+E83</f>
        <v>67681259</v>
      </c>
      <c r="D83" s="177">
        <f aca="true" t="shared" si="20" ref="D83:R83">+SUM(D84:D89)</f>
        <v>43528423</v>
      </c>
      <c r="E83" s="177">
        <f t="shared" si="20"/>
        <v>24152836</v>
      </c>
      <c r="F83" s="177">
        <f t="shared" si="20"/>
        <v>1225575</v>
      </c>
      <c r="G83" s="177">
        <f t="shared" si="20"/>
        <v>0</v>
      </c>
      <c r="H83" s="177">
        <f t="shared" si="20"/>
        <v>66455684</v>
      </c>
      <c r="I83" s="177">
        <f t="shared" si="20"/>
        <v>30823104</v>
      </c>
      <c r="J83" s="177">
        <f t="shared" si="20"/>
        <v>2257448</v>
      </c>
      <c r="K83" s="177">
        <f t="shared" si="20"/>
        <v>1110934</v>
      </c>
      <c r="L83" s="177">
        <f t="shared" si="20"/>
        <v>0</v>
      </c>
      <c r="M83" s="177">
        <f t="shared" si="20"/>
        <v>26668800</v>
      </c>
      <c r="N83" s="177">
        <f t="shared" si="20"/>
        <v>785922</v>
      </c>
      <c r="O83" s="177">
        <f>+SUM(O84:O89)</f>
        <v>0</v>
      </c>
      <c r="P83" s="177">
        <f t="shared" si="20"/>
        <v>0</v>
      </c>
      <c r="Q83" s="177">
        <f t="shared" si="20"/>
        <v>0</v>
      </c>
      <c r="R83" s="177">
        <f t="shared" si="20"/>
        <v>35632580</v>
      </c>
      <c r="S83" s="181">
        <f>+R83+Q83+P83+O83+N83+M83</f>
        <v>63087302</v>
      </c>
      <c r="T83" s="178">
        <f>+(J83+K83+L83)/I83*100</f>
        <v>10.92810769479933</v>
      </c>
      <c r="U83" s="181">
        <f>+SUM(U84:U89)</f>
        <v>9669022</v>
      </c>
      <c r="V83" s="181">
        <f>+SUM(V84:V89)</f>
        <v>0</v>
      </c>
      <c r="W83" s="179">
        <f>IF(SUM(D83:E83)=SUM(F83,H83),"","lệch "&amp;SUM(D83:E83)-SUM(F83,H83))</f>
      </c>
      <c r="X83" s="172">
        <f>IF(OR(S83&lt;&gt;SUM(M83:R83),S83&lt;&gt;SUM(S84:S89),S83&lt;&gt;H83-SUM(J83:L83)),"SAI","")</f>
      </c>
      <c r="Y83" s="279">
        <v>24152836</v>
      </c>
      <c r="Z83" s="279">
        <v>24152836</v>
      </c>
      <c r="AA83" s="277">
        <f t="shared" si="19"/>
        <v>0</v>
      </c>
    </row>
    <row r="84" spans="1:27" ht="18" customHeight="1">
      <c r="A84" s="136">
        <v>1</v>
      </c>
      <c r="B84" s="140" t="s">
        <v>104</v>
      </c>
      <c r="C84" s="100">
        <v>10839254</v>
      </c>
      <c r="D84" s="99">
        <v>1319698</v>
      </c>
      <c r="E84" s="99">
        <v>9519556</v>
      </c>
      <c r="F84" s="99">
        <v>1215975</v>
      </c>
      <c r="G84" s="99">
        <v>0</v>
      </c>
      <c r="H84" s="112">
        <v>9623279</v>
      </c>
      <c r="I84" s="112">
        <v>9516420</v>
      </c>
      <c r="J84" s="99">
        <v>118481</v>
      </c>
      <c r="K84" s="99">
        <v>759891</v>
      </c>
      <c r="L84" s="99">
        <v>0</v>
      </c>
      <c r="M84" s="99">
        <v>8638048</v>
      </c>
      <c r="N84" s="99">
        <v>0</v>
      </c>
      <c r="O84" s="99">
        <v>0</v>
      </c>
      <c r="P84" s="99">
        <v>0</v>
      </c>
      <c r="Q84" s="99">
        <v>0</v>
      </c>
      <c r="R84" s="99">
        <v>106859</v>
      </c>
      <c r="S84" s="104">
        <v>8744907</v>
      </c>
      <c r="T84" s="98">
        <f aca="true" t="shared" si="21" ref="T84:T89">+(J84+K84+L84)/I84*100</f>
        <v>9.230067609458178</v>
      </c>
      <c r="U84" s="104">
        <v>0</v>
      </c>
      <c r="V84" s="104"/>
      <c r="W84" s="82">
        <f>IF(SUM(D84:E84)=SUM(F84,H84),"","lệch "&amp;SUM(D84:E84)-SUM(F84,H84))</f>
      </c>
      <c r="X84" s="53">
        <f>IF(OR(S84&lt;&gt;SUM(M84:R84),S84&lt;&gt;H84-SUM(J84:L84)),"SAI","")</f>
      </c>
      <c r="Y84" s="279">
        <v>9519556</v>
      </c>
      <c r="Z84" s="49">
        <v>9519556</v>
      </c>
      <c r="AA84" s="277">
        <f t="shared" si="19"/>
        <v>0</v>
      </c>
    </row>
    <row r="85" spans="1:27" ht="18" customHeight="1">
      <c r="A85" s="138">
        <v>2</v>
      </c>
      <c r="B85" s="139" t="s">
        <v>105</v>
      </c>
      <c r="C85" s="103">
        <v>7212795</v>
      </c>
      <c r="D85" s="106">
        <v>3900438</v>
      </c>
      <c r="E85" s="106">
        <v>3312357</v>
      </c>
      <c r="F85" s="106">
        <v>0</v>
      </c>
      <c r="G85" s="106">
        <v>0</v>
      </c>
      <c r="H85" s="112">
        <v>7212795</v>
      </c>
      <c r="I85" s="112">
        <v>4690134</v>
      </c>
      <c r="J85" s="106">
        <v>265205</v>
      </c>
      <c r="K85" s="106">
        <v>400</v>
      </c>
      <c r="L85" s="106">
        <v>0</v>
      </c>
      <c r="M85" s="106">
        <v>3895897</v>
      </c>
      <c r="N85" s="106">
        <v>528632</v>
      </c>
      <c r="O85" s="106">
        <v>0</v>
      </c>
      <c r="P85" s="106">
        <v>0</v>
      </c>
      <c r="Q85" s="106">
        <v>0</v>
      </c>
      <c r="R85" s="106">
        <v>2522661</v>
      </c>
      <c r="S85" s="106">
        <v>6947190</v>
      </c>
      <c r="T85" s="98">
        <f t="shared" si="21"/>
        <v>5.663057814552847</v>
      </c>
      <c r="U85" s="106">
        <v>1482550</v>
      </c>
      <c r="V85" s="106"/>
      <c r="W85" s="82">
        <f>IF(SUM(D85:E85)=SUM(F85,H85),"","lệch "&amp;SUM(D85:E85)-SUM(F85,H85))</f>
      </c>
      <c r="X85" s="53">
        <f>IF(OR(S85&lt;&gt;SUM(M85:R85),S85&lt;&gt;H85-SUM(J85:L85)),"SAI","")</f>
      </c>
      <c r="Y85" s="279">
        <v>3312357</v>
      </c>
      <c r="Z85" s="49">
        <v>3312357</v>
      </c>
      <c r="AA85" s="277">
        <f t="shared" si="19"/>
        <v>0</v>
      </c>
    </row>
    <row r="86" spans="1:27" ht="18" customHeight="1">
      <c r="A86" s="136">
        <v>3</v>
      </c>
      <c r="B86" s="139" t="s">
        <v>44</v>
      </c>
      <c r="C86" s="103">
        <v>11271259</v>
      </c>
      <c r="D86" s="106">
        <v>9689996</v>
      </c>
      <c r="E86" s="106">
        <v>1581263</v>
      </c>
      <c r="F86" s="106">
        <v>0</v>
      </c>
      <c r="G86" s="106">
        <v>0</v>
      </c>
      <c r="H86" s="112">
        <v>11271259</v>
      </c>
      <c r="I86" s="112">
        <v>5118534</v>
      </c>
      <c r="J86" s="106">
        <v>1157491</v>
      </c>
      <c r="K86" s="106">
        <v>287039</v>
      </c>
      <c r="L86" s="106">
        <v>0</v>
      </c>
      <c r="M86" s="106">
        <v>3660294</v>
      </c>
      <c r="N86" s="106">
        <v>13710</v>
      </c>
      <c r="O86" s="106">
        <v>0</v>
      </c>
      <c r="P86" s="106">
        <v>0</v>
      </c>
      <c r="Q86" s="106">
        <v>0</v>
      </c>
      <c r="R86" s="106">
        <v>6152725</v>
      </c>
      <c r="S86" s="106">
        <v>9826729</v>
      </c>
      <c r="T86" s="98">
        <f t="shared" si="21"/>
        <v>28.221557188054234</v>
      </c>
      <c r="U86" s="106">
        <v>1245237</v>
      </c>
      <c r="V86" s="106"/>
      <c r="W86" s="82"/>
      <c r="X86" s="53">
        <f>IF(OR(S86&lt;&gt;SUM(M86:R86),S86&lt;&gt;H86-SUM(J86:L86)),"SAI","")</f>
      </c>
      <c r="Y86" s="279">
        <v>1581263</v>
      </c>
      <c r="Z86" s="49">
        <v>1581263</v>
      </c>
      <c r="AA86" s="277">
        <f t="shared" si="19"/>
        <v>0</v>
      </c>
    </row>
    <row r="87" spans="1:27" ht="15.75" customHeight="1">
      <c r="A87" s="138">
        <v>4</v>
      </c>
      <c r="B87" s="139" t="s">
        <v>145</v>
      </c>
      <c r="C87" s="103">
        <v>16410892</v>
      </c>
      <c r="D87" s="106">
        <v>13319076</v>
      </c>
      <c r="E87" s="106">
        <v>3091816</v>
      </c>
      <c r="F87" s="106">
        <v>0</v>
      </c>
      <c r="G87" s="106">
        <v>0</v>
      </c>
      <c r="H87" s="112">
        <v>16410892</v>
      </c>
      <c r="I87" s="112">
        <v>3418367</v>
      </c>
      <c r="J87" s="106">
        <v>191013</v>
      </c>
      <c r="K87" s="106">
        <v>23700</v>
      </c>
      <c r="L87" s="106">
        <v>0</v>
      </c>
      <c r="M87" s="106">
        <v>3153654</v>
      </c>
      <c r="N87" s="106">
        <v>50000</v>
      </c>
      <c r="O87" s="106">
        <v>0</v>
      </c>
      <c r="P87" s="106">
        <v>0</v>
      </c>
      <c r="Q87" s="106">
        <v>0</v>
      </c>
      <c r="R87" s="106">
        <v>12992525</v>
      </c>
      <c r="S87" s="106">
        <v>16196179</v>
      </c>
      <c r="T87" s="98">
        <f t="shared" si="21"/>
        <v>6.281157055401014</v>
      </c>
      <c r="U87" s="106">
        <v>4105617</v>
      </c>
      <c r="V87" s="106"/>
      <c r="W87" s="82"/>
      <c r="X87" s="53"/>
      <c r="Y87" s="279">
        <v>3091816</v>
      </c>
      <c r="Z87" s="49">
        <v>3091816</v>
      </c>
      <c r="AA87" s="277">
        <f t="shared" si="19"/>
        <v>0</v>
      </c>
    </row>
    <row r="88" spans="1:27" ht="15.75" customHeight="1">
      <c r="A88" s="136">
        <v>5</v>
      </c>
      <c r="B88" s="139" t="s">
        <v>146</v>
      </c>
      <c r="C88" s="103">
        <v>5448617</v>
      </c>
      <c r="D88" s="106">
        <v>1983154</v>
      </c>
      <c r="E88" s="106">
        <v>3465463</v>
      </c>
      <c r="F88" s="106">
        <v>200</v>
      </c>
      <c r="G88" s="106">
        <v>0</v>
      </c>
      <c r="H88" s="112">
        <v>5448417</v>
      </c>
      <c r="I88" s="112">
        <v>3811221</v>
      </c>
      <c r="J88" s="106">
        <v>246894</v>
      </c>
      <c r="K88" s="106">
        <v>13992</v>
      </c>
      <c r="L88" s="106">
        <v>0</v>
      </c>
      <c r="M88" s="106">
        <v>3356755</v>
      </c>
      <c r="N88" s="106">
        <v>193580</v>
      </c>
      <c r="O88" s="106">
        <v>0</v>
      </c>
      <c r="P88" s="106">
        <v>0</v>
      </c>
      <c r="Q88" s="106">
        <v>0</v>
      </c>
      <c r="R88" s="106">
        <v>1637196</v>
      </c>
      <c r="S88" s="106">
        <v>5187531</v>
      </c>
      <c r="T88" s="98">
        <f t="shared" si="21"/>
        <v>6.845207874326889</v>
      </c>
      <c r="U88" s="106">
        <v>102098</v>
      </c>
      <c r="V88" s="106"/>
      <c r="W88" s="82">
        <f>IF(SUM(D88:E88)=SUM(F88,H88),"","lệch "&amp;SUM(D88:E88)-SUM(F88,H88))</f>
      </c>
      <c r="X88" s="53">
        <f>IF(OR(S88&lt;&gt;SUM(M88:R88),S88&lt;&gt;H88-SUM(J88:L88)),"SAI","")</f>
      </c>
      <c r="Y88" s="279">
        <v>3465463</v>
      </c>
      <c r="Z88" s="49">
        <v>3465463</v>
      </c>
      <c r="AA88" s="277">
        <f t="shared" si="19"/>
        <v>0</v>
      </c>
    </row>
    <row r="89" spans="1:27" ht="18" customHeight="1">
      <c r="A89" s="138">
        <v>6</v>
      </c>
      <c r="B89" s="139" t="s">
        <v>139</v>
      </c>
      <c r="C89" s="103">
        <v>16498442</v>
      </c>
      <c r="D89" s="106">
        <v>13316061</v>
      </c>
      <c r="E89" s="106">
        <v>3182381</v>
      </c>
      <c r="F89" s="106">
        <v>9400</v>
      </c>
      <c r="G89" s="106"/>
      <c r="H89" s="112">
        <v>16489042</v>
      </c>
      <c r="I89" s="112">
        <v>4268428</v>
      </c>
      <c r="J89" s="106">
        <v>278364</v>
      </c>
      <c r="K89" s="106">
        <v>25912</v>
      </c>
      <c r="L89" s="106"/>
      <c r="M89" s="106">
        <v>3964152</v>
      </c>
      <c r="N89" s="106">
        <v>0</v>
      </c>
      <c r="O89" s="106">
        <v>0</v>
      </c>
      <c r="P89" s="106">
        <v>0</v>
      </c>
      <c r="Q89" s="106">
        <v>0</v>
      </c>
      <c r="R89" s="106">
        <v>12220614</v>
      </c>
      <c r="S89" s="106">
        <v>16184766</v>
      </c>
      <c r="T89" s="98">
        <f t="shared" si="21"/>
        <v>7.128526005358412</v>
      </c>
      <c r="U89" s="106">
        <v>2733520</v>
      </c>
      <c r="V89" s="106"/>
      <c r="W89" s="82">
        <f>IF(SUM(D89:E89)=SUM(F89,H89),"","lệch "&amp;SUM(D89:E89)-SUM(F89,H89))</f>
      </c>
      <c r="X89" s="53">
        <f>IF(OR(S89&lt;&gt;SUM(M89:R89),S89&lt;&gt;H89-SUM(J89:L89)),"SAI","")</f>
      </c>
      <c r="Y89" s="279">
        <v>3182381</v>
      </c>
      <c r="Z89" s="49">
        <v>3182381</v>
      </c>
      <c r="AA89" s="277">
        <f t="shared" si="19"/>
        <v>0</v>
      </c>
    </row>
    <row r="90" spans="1:25" ht="15.75" customHeight="1">
      <c r="A90" s="272"/>
      <c r="B90" s="272"/>
      <c r="C90" s="272"/>
      <c r="D90" s="272"/>
      <c r="E90" s="272"/>
      <c r="F90" s="123"/>
      <c r="G90" s="123"/>
      <c r="H90" s="123"/>
      <c r="I90" s="123"/>
      <c r="J90" s="123"/>
      <c r="K90" s="123"/>
      <c r="L90" s="123"/>
      <c r="M90" s="242" t="s">
        <v>150</v>
      </c>
      <c r="N90" s="242"/>
      <c r="O90" s="242"/>
      <c r="P90" s="242"/>
      <c r="Q90" s="242"/>
      <c r="R90" s="242"/>
      <c r="S90" s="242"/>
      <c r="T90" s="117"/>
      <c r="U90" s="117"/>
      <c r="V90" s="117"/>
      <c r="W90" s="95">
        <f>+C90-F90-H90</f>
        <v>0</v>
      </c>
      <c r="X90" s="75"/>
      <c r="Y90" s="46"/>
    </row>
    <row r="91" spans="1:25" ht="33" customHeight="1">
      <c r="A91" s="133"/>
      <c r="B91" s="260" t="s">
        <v>107</v>
      </c>
      <c r="C91" s="260"/>
      <c r="D91" s="260"/>
      <c r="E91" s="124"/>
      <c r="F91" s="125"/>
      <c r="G91" s="125"/>
      <c r="H91" s="125"/>
      <c r="I91" s="125"/>
      <c r="J91" s="125"/>
      <c r="K91" s="125"/>
      <c r="L91" s="125"/>
      <c r="M91" s="261" t="s">
        <v>148</v>
      </c>
      <c r="N91" s="261"/>
      <c r="O91" s="261"/>
      <c r="P91" s="261"/>
      <c r="Q91" s="261"/>
      <c r="R91" s="261"/>
      <c r="S91" s="261"/>
      <c r="T91" s="126"/>
      <c r="U91" s="126"/>
      <c r="V91" s="126"/>
      <c r="W91" s="84"/>
      <c r="X91" s="83"/>
      <c r="Y91" s="46"/>
    </row>
    <row r="92" spans="1:25" ht="18.75" customHeight="1">
      <c r="A92" s="132"/>
      <c r="B92" s="238"/>
      <c r="C92" s="238"/>
      <c r="D92" s="238"/>
      <c r="E92" s="117"/>
      <c r="F92" s="117"/>
      <c r="G92" s="117"/>
      <c r="H92" s="119"/>
      <c r="I92" s="119"/>
      <c r="J92" s="117"/>
      <c r="K92" s="117"/>
      <c r="L92" s="117"/>
      <c r="M92" s="241"/>
      <c r="N92" s="241"/>
      <c r="O92" s="241"/>
      <c r="P92" s="241"/>
      <c r="Q92" s="241"/>
      <c r="R92" s="241"/>
      <c r="S92" s="241"/>
      <c r="T92" s="117"/>
      <c r="U92" s="117"/>
      <c r="V92" s="117"/>
      <c r="W92" s="76"/>
      <c r="X92" s="75"/>
      <c r="Y92" s="46"/>
    </row>
    <row r="93" spans="1:25" ht="15.75" customHeight="1">
      <c r="A93" s="142"/>
      <c r="B93" s="143"/>
      <c r="C93" s="127"/>
      <c r="D93" s="127"/>
      <c r="E93" s="128"/>
      <c r="F93" s="128"/>
      <c r="G93" s="128"/>
      <c r="H93" s="124"/>
      <c r="I93" s="124"/>
      <c r="J93" s="128"/>
      <c r="K93" s="128"/>
      <c r="L93" s="128"/>
      <c r="M93" s="47"/>
      <c r="N93" s="47"/>
      <c r="O93" s="47"/>
      <c r="P93" s="47"/>
      <c r="Q93" s="47"/>
      <c r="R93" s="146"/>
      <c r="S93" s="146"/>
      <c r="T93" s="117"/>
      <c r="U93" s="146"/>
      <c r="V93" s="146"/>
      <c r="W93" s="76"/>
      <c r="X93" s="75"/>
      <c r="Y93" s="46"/>
    </row>
    <row r="94" spans="1:24" ht="24" customHeight="1">
      <c r="A94" s="142"/>
      <c r="B94" s="231" t="s">
        <v>143</v>
      </c>
      <c r="C94" s="231"/>
      <c r="D94" s="231"/>
      <c r="E94" s="128"/>
      <c r="F94" s="128"/>
      <c r="G94" s="128"/>
      <c r="H94" s="124"/>
      <c r="I94" s="124"/>
      <c r="J94" s="128"/>
      <c r="K94" s="128"/>
      <c r="L94" s="128"/>
      <c r="M94" s="232" t="s">
        <v>132</v>
      </c>
      <c r="N94" s="232"/>
      <c r="O94" s="232"/>
      <c r="P94" s="232"/>
      <c r="Q94" s="232"/>
      <c r="R94" s="232"/>
      <c r="S94" s="232"/>
      <c r="T94" s="117"/>
      <c r="U94" s="117"/>
      <c r="V94" s="117"/>
      <c r="W94" s="76"/>
      <c r="X94" s="75"/>
    </row>
    <row r="97" spans="1:22" s="49" customFormat="1" ht="11.25">
      <c r="A97" s="144"/>
      <c r="B97" s="144"/>
      <c r="C97" s="51"/>
      <c r="D97" s="51"/>
      <c r="E97" s="51"/>
      <c r="F97" s="51"/>
      <c r="G97" s="51"/>
      <c r="H97" s="129"/>
      <c r="I97" s="129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</row>
    <row r="98" spans="1:26" s="50" customFormat="1" ht="11.25">
      <c r="A98" s="145"/>
      <c r="B98" s="145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Q98" s="51"/>
      <c r="R98" s="51"/>
      <c r="S98" s="51"/>
      <c r="U98" s="51"/>
      <c r="V98" s="51"/>
      <c r="W98" s="51"/>
      <c r="Z98" s="51"/>
    </row>
    <row r="99" spans="1:26" s="52" customFormat="1" ht="11.25">
      <c r="A99" s="145"/>
      <c r="B99" s="145"/>
      <c r="C99" s="51"/>
      <c r="D99" s="50"/>
      <c r="E99" s="50"/>
      <c r="F99" s="50"/>
      <c r="G99" s="50"/>
      <c r="H99" s="129"/>
      <c r="I99" s="129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49"/>
      <c r="Z99" s="49"/>
    </row>
    <row r="100" spans="1:26" s="52" customFormat="1" ht="11.25">
      <c r="A100" s="145"/>
      <c r="B100" s="145"/>
      <c r="C100" s="51"/>
      <c r="D100" s="50"/>
      <c r="E100" s="51"/>
      <c r="F100" s="51"/>
      <c r="G100" s="51"/>
      <c r="H100" s="129"/>
      <c r="I100" s="129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130"/>
      <c r="U100" s="51"/>
      <c r="V100" s="51"/>
      <c r="W100" s="49"/>
      <c r="Z100" s="49"/>
    </row>
    <row r="101" spans="3:9" ht="14.25">
      <c r="C101" s="51"/>
      <c r="H101" s="129"/>
      <c r="I101" s="129"/>
    </row>
  </sheetData>
  <sheetProtection/>
  <autoFilter ref="A1:A101"/>
  <mergeCells count="45">
    <mergeCell ref="E1:P1"/>
    <mergeCell ref="Q10:Q11"/>
    <mergeCell ref="R8:R11"/>
    <mergeCell ref="P10:P11"/>
    <mergeCell ref="S7:S11"/>
    <mergeCell ref="O10:O11"/>
    <mergeCell ref="Q4:T4"/>
    <mergeCell ref="K10:K11"/>
    <mergeCell ref="T7:T11"/>
    <mergeCell ref="E3:P3"/>
    <mergeCell ref="B91:D91"/>
    <mergeCell ref="D10:D11"/>
    <mergeCell ref="M91:S91"/>
    <mergeCell ref="Q6:T6"/>
    <mergeCell ref="L10:L11"/>
    <mergeCell ref="H7:R7"/>
    <mergeCell ref="A7:B11"/>
    <mergeCell ref="I9:I11"/>
    <mergeCell ref="G7:G11"/>
    <mergeCell ref="A90:E90"/>
    <mergeCell ref="A2:D2"/>
    <mergeCell ref="E2:P2"/>
    <mergeCell ref="Q2:T2"/>
    <mergeCell ref="C7:E7"/>
    <mergeCell ref="F7:F11"/>
    <mergeCell ref="C8:C11"/>
    <mergeCell ref="M90:S90"/>
    <mergeCell ref="A3:D3"/>
    <mergeCell ref="J9:Q9"/>
    <mergeCell ref="D8:E9"/>
    <mergeCell ref="W7:W11"/>
    <mergeCell ref="U7:U11"/>
    <mergeCell ref="H8:H11"/>
    <mergeCell ref="J10:J11"/>
    <mergeCell ref="V7:V11"/>
    <mergeCell ref="B94:D94"/>
    <mergeCell ref="M94:S94"/>
    <mergeCell ref="E10:E11"/>
    <mergeCell ref="I8:Q8"/>
    <mergeCell ref="N10:N11"/>
    <mergeCell ref="B92:D92"/>
    <mergeCell ref="A12:B12"/>
    <mergeCell ref="A13:B13"/>
    <mergeCell ref="M10:M11"/>
    <mergeCell ref="M92:S92"/>
  </mergeCells>
  <printOptions horizontalCentered="1"/>
  <pageMargins left="0" right="0" top="0.54" bottom="0.54" header="0.39" footer="0.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HungTHA</dc:creator>
  <cp:keywords/>
  <dc:description/>
  <cp:lastModifiedBy>admin</cp:lastModifiedBy>
  <cp:lastPrinted>2019-11-13T08:07:47Z</cp:lastPrinted>
  <dcterms:created xsi:type="dcterms:W3CDTF">2017-11-01T00:46:55Z</dcterms:created>
  <dcterms:modified xsi:type="dcterms:W3CDTF">2020-02-03T08:45:07Z</dcterms:modified>
  <cp:category/>
  <cp:version/>
  <cp:contentType/>
  <cp:contentStatus/>
</cp:coreProperties>
</file>